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495" windowWidth="18855" windowHeight="6465"/>
  </bookViews>
  <sheets>
    <sheet name="Sum-rekap" sheetId="1" r:id="rId1"/>
    <sheet name="DJIMWI" sheetId="2" r:id="rId2"/>
    <sheet name="KURS" sheetId="3" r:id="rId3"/>
  </sheets>
  <calcPr calcId="144525"/>
</workbook>
</file>

<file path=xl/calcChain.xml><?xml version="1.0" encoding="utf-8"?>
<calcChain xmlns="http://schemas.openxmlformats.org/spreadsheetml/2006/main">
  <c r="G92" i="1" l="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E68" i="3"/>
  <c r="G28" i="1"/>
  <c r="G27" i="1"/>
  <c r="G26" i="1"/>
  <c r="G25" i="1"/>
  <c r="G24" i="1"/>
  <c r="G23" i="1"/>
  <c r="G22" i="1"/>
  <c r="G21" i="1"/>
  <c r="G20" i="1"/>
  <c r="G19" i="1"/>
  <c r="G18" i="1"/>
  <c r="G17" i="1"/>
  <c r="G16" i="1"/>
  <c r="G15" i="1"/>
  <c r="G14" i="1"/>
  <c r="G13" i="1"/>
  <c r="G12" i="1"/>
  <c r="G11" i="1"/>
  <c r="G10" i="1"/>
  <c r="G9" i="1"/>
  <c r="E77" i="3"/>
  <c r="E78" i="3"/>
  <c r="E79" i="3"/>
  <c r="E80" i="3"/>
  <c r="E81" i="3"/>
  <c r="E82" i="3"/>
  <c r="E83" i="3"/>
  <c r="E84" i="3"/>
  <c r="E85" i="3"/>
  <c r="E86" i="3"/>
  <c r="E87" i="3"/>
  <c r="E88" i="3"/>
  <c r="E89" i="3"/>
  <c r="E42" i="3" l="1"/>
  <c r="E17" i="3"/>
  <c r="L89" i="1" l="1"/>
  <c r="L88" i="1"/>
  <c r="L87" i="1"/>
  <c r="L86" i="1"/>
  <c r="L85" i="1"/>
  <c r="L84" i="1"/>
  <c r="L83" i="1"/>
  <c r="L82" i="1"/>
  <c r="L81" i="1"/>
  <c r="L80" i="1"/>
  <c r="L79" i="1"/>
  <c r="L78" i="1"/>
  <c r="L74" i="1"/>
  <c r="L73" i="1"/>
  <c r="L72" i="1"/>
  <c r="L71" i="1"/>
  <c r="L70" i="1"/>
  <c r="L69" i="1"/>
  <c r="H92" i="1"/>
  <c r="H91" i="1"/>
  <c r="H90" i="1"/>
  <c r="H89" i="1"/>
  <c r="H88" i="1"/>
  <c r="H87" i="1"/>
  <c r="H86" i="1"/>
  <c r="H85" i="1"/>
  <c r="H84" i="1"/>
  <c r="H83" i="1"/>
  <c r="H82" i="1"/>
  <c r="H81" i="1"/>
  <c r="H80" i="1"/>
  <c r="H79" i="1"/>
  <c r="H78" i="1"/>
  <c r="H74" i="1"/>
  <c r="H73" i="1"/>
  <c r="H72" i="1"/>
  <c r="H71" i="1"/>
  <c r="H70" i="1"/>
  <c r="H69" i="1"/>
  <c r="L98" i="1" l="1"/>
  <c r="L99" i="1" s="1"/>
  <c r="L90" i="1" s="1"/>
  <c r="L91" i="1" s="1"/>
  <c r="L92" i="1" s="1"/>
  <c r="E76" i="3"/>
  <c r="E75" i="3"/>
  <c r="E74" i="3"/>
  <c r="E73" i="3"/>
  <c r="E72" i="3"/>
  <c r="E71" i="3"/>
  <c r="E70" i="3"/>
  <c r="E69" i="3"/>
  <c r="E67" i="3"/>
  <c r="E66" i="3"/>
  <c r="E65" i="3"/>
  <c r="E64" i="3"/>
  <c r="E63" i="3"/>
  <c r="E62" i="3"/>
  <c r="E61" i="3"/>
  <c r="E60" i="3"/>
  <c r="E59" i="3"/>
  <c r="E58" i="3"/>
  <c r="E57" i="3"/>
  <c r="E56" i="3"/>
  <c r="E55" i="3"/>
  <c r="E54" i="3"/>
  <c r="E53" i="3"/>
  <c r="E52" i="3"/>
  <c r="E51" i="3"/>
  <c r="E50" i="3"/>
  <c r="E49" i="3"/>
  <c r="E48" i="3"/>
  <c r="E47" i="3"/>
  <c r="E46" i="3"/>
  <c r="E45" i="3"/>
  <c r="E44" i="3"/>
  <c r="E43" i="3"/>
  <c r="E41" i="3"/>
  <c r="E40" i="3"/>
  <c r="E39" i="3"/>
  <c r="E38" i="3"/>
  <c r="E37" i="3"/>
  <c r="E36" i="3"/>
  <c r="E35" i="3"/>
  <c r="E34" i="3"/>
  <c r="E33" i="3"/>
  <c r="E32" i="3"/>
  <c r="E31" i="3"/>
  <c r="E30" i="3"/>
  <c r="E29" i="3"/>
  <c r="E28" i="3"/>
  <c r="E27" i="3"/>
  <c r="E26" i="3"/>
  <c r="E25" i="3"/>
  <c r="E24" i="3"/>
  <c r="E23" i="3"/>
  <c r="E22" i="3"/>
  <c r="E21" i="3"/>
  <c r="E20" i="3"/>
  <c r="E19" i="3"/>
  <c r="E18" i="3"/>
  <c r="E16" i="3"/>
  <c r="E15" i="3"/>
  <c r="E14" i="3"/>
  <c r="E13" i="3"/>
  <c r="E12" i="3"/>
  <c r="E11" i="3"/>
  <c r="E10" i="3"/>
  <c r="E9" i="3"/>
  <c r="E8" i="3"/>
  <c r="E7" i="3"/>
  <c r="E6" i="3"/>
  <c r="H97" i="1"/>
  <c r="H98" i="1" s="1"/>
  <c r="I92" i="1"/>
  <c r="K92" i="1" s="1"/>
  <c r="I91" i="1"/>
  <c r="K91" i="1" s="1"/>
  <c r="I90" i="1"/>
  <c r="K90" i="1" s="1"/>
  <c r="I89" i="1"/>
  <c r="K89" i="1" s="1"/>
  <c r="I88" i="1"/>
  <c r="K88" i="1" s="1"/>
  <c r="I87" i="1"/>
  <c r="K87" i="1" s="1"/>
  <c r="I86" i="1"/>
  <c r="K86" i="1" s="1"/>
  <c r="I85" i="1"/>
  <c r="K85" i="1" s="1"/>
  <c r="I84" i="1"/>
  <c r="K84" i="1" s="1"/>
  <c r="I83" i="1"/>
  <c r="K83" i="1" s="1"/>
  <c r="I82" i="1"/>
  <c r="K82" i="1" s="1"/>
  <c r="I81" i="1"/>
  <c r="K81" i="1" s="1"/>
  <c r="I80" i="1"/>
  <c r="K80" i="1" s="1"/>
  <c r="I79" i="1"/>
  <c r="K79" i="1" s="1"/>
  <c r="I78" i="1"/>
  <c r="K78" i="1" s="1"/>
  <c r="I74" i="1"/>
  <c r="K74" i="1" s="1"/>
  <c r="I73" i="1"/>
  <c r="K73" i="1" s="1"/>
  <c r="I72" i="1"/>
  <c r="K72" i="1" s="1"/>
  <c r="I71" i="1"/>
  <c r="K71" i="1" s="1"/>
  <c r="I70" i="1"/>
  <c r="K70" i="1" s="1"/>
  <c r="I69" i="1"/>
  <c r="K69" i="1" s="1"/>
  <c r="I48" i="1"/>
  <c r="K48" i="1" s="1"/>
  <c r="I44" i="1"/>
  <c r="K44" i="1" s="1"/>
  <c r="I40" i="1"/>
  <c r="K40" i="1" s="1"/>
  <c r="I32" i="1"/>
  <c r="K32" i="1" s="1"/>
  <c r="I28" i="1"/>
  <c r="K28" i="1" s="1"/>
  <c r="I24" i="1"/>
  <c r="K24" i="1" s="1"/>
  <c r="I16" i="1"/>
  <c r="K16" i="1" s="1"/>
  <c r="I12" i="1"/>
  <c r="K12" i="1" s="1"/>
  <c r="R74" i="1"/>
  <c r="R75" i="1" s="1"/>
  <c r="H75" i="1" s="1"/>
  <c r="Q74" i="1"/>
  <c r="Q75" i="1" s="1"/>
  <c r="L75" i="1" s="1"/>
  <c r="N92" i="1"/>
  <c r="N91" i="1"/>
  <c r="N90" i="1"/>
  <c r="N89" i="1"/>
  <c r="N88" i="1"/>
  <c r="N87" i="1"/>
  <c r="N86" i="1"/>
  <c r="N85" i="1"/>
  <c r="N84" i="1"/>
  <c r="N83" i="1"/>
  <c r="N82" i="1"/>
  <c r="N81" i="1"/>
  <c r="N80" i="1"/>
  <c r="N79" i="1"/>
  <c r="N78" i="1"/>
  <c r="N74" i="1"/>
  <c r="N73" i="1"/>
  <c r="N72" i="1"/>
  <c r="N71" i="1"/>
  <c r="N70" i="1"/>
  <c r="N69" i="1"/>
  <c r="N67" i="1"/>
  <c r="N59" i="1"/>
  <c r="L50" i="1"/>
  <c r="N50" i="1" s="1"/>
  <c r="L49" i="1"/>
  <c r="N49" i="1" s="1"/>
  <c r="L48" i="1"/>
  <c r="N48" i="1" s="1"/>
  <c r="L47" i="1"/>
  <c r="N47" i="1" s="1"/>
  <c r="L46" i="1"/>
  <c r="N46" i="1" s="1"/>
  <c r="L45" i="1"/>
  <c r="N45" i="1" s="1"/>
  <c r="L44" i="1"/>
  <c r="N44" i="1" s="1"/>
  <c r="L43" i="1"/>
  <c r="N43" i="1" s="1"/>
  <c r="L42" i="1"/>
  <c r="N42" i="1" s="1"/>
  <c r="L41" i="1"/>
  <c r="N41" i="1" s="1"/>
  <c r="L40" i="1"/>
  <c r="N40" i="1" s="1"/>
  <c r="L39" i="1"/>
  <c r="N39" i="1" s="1"/>
  <c r="L38" i="1"/>
  <c r="N38" i="1" s="1"/>
  <c r="L37" i="1"/>
  <c r="N37" i="1" s="1"/>
  <c r="L36" i="1"/>
  <c r="N36" i="1" s="1"/>
  <c r="L35" i="1"/>
  <c r="N35" i="1" s="1"/>
  <c r="L34" i="1"/>
  <c r="N34" i="1" s="1"/>
  <c r="L33" i="1"/>
  <c r="N33" i="1" s="1"/>
  <c r="L32" i="1"/>
  <c r="N32" i="1" s="1"/>
  <c r="L31" i="1"/>
  <c r="N31" i="1" s="1"/>
  <c r="L30" i="1"/>
  <c r="N30" i="1" s="1"/>
  <c r="L29" i="1"/>
  <c r="N29" i="1" s="1"/>
  <c r="L28" i="1"/>
  <c r="N28" i="1" s="1"/>
  <c r="L27" i="1"/>
  <c r="N27" i="1" s="1"/>
  <c r="L26" i="1"/>
  <c r="N26" i="1" s="1"/>
  <c r="L25" i="1"/>
  <c r="N25" i="1" s="1"/>
  <c r="L24" i="1"/>
  <c r="N24" i="1" s="1"/>
  <c r="L23" i="1"/>
  <c r="N23" i="1" s="1"/>
  <c r="L22" i="1"/>
  <c r="N22" i="1" s="1"/>
  <c r="L21" i="1"/>
  <c r="N21" i="1" s="1"/>
  <c r="L20" i="1"/>
  <c r="N20" i="1" s="1"/>
  <c r="L19" i="1"/>
  <c r="N19" i="1" s="1"/>
  <c r="L18" i="1"/>
  <c r="N18" i="1" s="1"/>
  <c r="L17" i="1"/>
  <c r="N17" i="1" s="1"/>
  <c r="L16" i="1"/>
  <c r="N16" i="1" s="1"/>
  <c r="L15" i="1"/>
  <c r="N15" i="1" s="1"/>
  <c r="L14" i="1"/>
  <c r="N14" i="1" s="1"/>
  <c r="L13" i="1"/>
  <c r="N13" i="1" s="1"/>
  <c r="L12" i="1"/>
  <c r="N12" i="1" s="1"/>
  <c r="L11" i="1"/>
  <c r="N11" i="1" s="1"/>
  <c r="L10" i="1"/>
  <c r="N10" i="1" s="1"/>
  <c r="L9" i="1"/>
  <c r="N9" i="1" s="1"/>
  <c r="H50" i="1"/>
  <c r="I50" i="1" s="1"/>
  <c r="K50" i="1" s="1"/>
  <c r="H49" i="1"/>
  <c r="I49" i="1" s="1"/>
  <c r="K49" i="1" s="1"/>
  <c r="H48" i="1"/>
  <c r="H47" i="1"/>
  <c r="I47" i="1" s="1"/>
  <c r="K47" i="1" s="1"/>
  <c r="H46" i="1"/>
  <c r="I46" i="1" s="1"/>
  <c r="K46" i="1" s="1"/>
  <c r="H45" i="1"/>
  <c r="I45" i="1" s="1"/>
  <c r="K45" i="1" s="1"/>
  <c r="H44" i="1"/>
  <c r="H43" i="1"/>
  <c r="I43" i="1" s="1"/>
  <c r="K43" i="1" s="1"/>
  <c r="H42" i="1"/>
  <c r="I42" i="1" s="1"/>
  <c r="K42" i="1" s="1"/>
  <c r="H41" i="1"/>
  <c r="I41" i="1" s="1"/>
  <c r="K41" i="1" s="1"/>
  <c r="H40" i="1"/>
  <c r="H39" i="1"/>
  <c r="I39" i="1" s="1"/>
  <c r="K39" i="1" s="1"/>
  <c r="H38" i="1"/>
  <c r="I38" i="1" s="1"/>
  <c r="K38" i="1" s="1"/>
  <c r="H37" i="1"/>
  <c r="I37" i="1" s="1"/>
  <c r="K37" i="1" s="1"/>
  <c r="H36" i="1"/>
  <c r="I36" i="1" s="1"/>
  <c r="K36" i="1" s="1"/>
  <c r="H35" i="1"/>
  <c r="I35" i="1" s="1"/>
  <c r="K35" i="1" s="1"/>
  <c r="H34" i="1"/>
  <c r="I34" i="1" s="1"/>
  <c r="K34" i="1" s="1"/>
  <c r="H33" i="1"/>
  <c r="I33" i="1" s="1"/>
  <c r="K33" i="1" s="1"/>
  <c r="H32" i="1"/>
  <c r="H31" i="1"/>
  <c r="I31" i="1" s="1"/>
  <c r="K31" i="1" s="1"/>
  <c r="H30" i="1"/>
  <c r="I30" i="1" s="1"/>
  <c r="K30" i="1" s="1"/>
  <c r="H29" i="1"/>
  <c r="I29" i="1" s="1"/>
  <c r="K29" i="1" s="1"/>
  <c r="H28" i="1"/>
  <c r="H27" i="1"/>
  <c r="I27" i="1" s="1"/>
  <c r="K27" i="1" s="1"/>
  <c r="H26" i="1"/>
  <c r="I26" i="1" s="1"/>
  <c r="K26" i="1" s="1"/>
  <c r="H25" i="1"/>
  <c r="I25" i="1" s="1"/>
  <c r="K25" i="1" s="1"/>
  <c r="H24" i="1"/>
  <c r="H23" i="1"/>
  <c r="I23" i="1" s="1"/>
  <c r="K23" i="1" s="1"/>
  <c r="H22" i="1"/>
  <c r="I22" i="1" s="1"/>
  <c r="K22" i="1" s="1"/>
  <c r="H21" i="1"/>
  <c r="I21" i="1" s="1"/>
  <c r="K21" i="1" s="1"/>
  <c r="H20" i="1"/>
  <c r="I20" i="1" s="1"/>
  <c r="K20" i="1" s="1"/>
  <c r="H19" i="1"/>
  <c r="I19" i="1" s="1"/>
  <c r="K19" i="1" s="1"/>
  <c r="H18" i="1"/>
  <c r="I18" i="1" s="1"/>
  <c r="K18" i="1" s="1"/>
  <c r="H17" i="1"/>
  <c r="I17" i="1" s="1"/>
  <c r="K17" i="1" s="1"/>
  <c r="H16" i="1"/>
  <c r="H15" i="1"/>
  <c r="I15" i="1" s="1"/>
  <c r="K15" i="1" s="1"/>
  <c r="H14" i="1"/>
  <c r="I14" i="1" s="1"/>
  <c r="K14" i="1" s="1"/>
  <c r="H13" i="1"/>
  <c r="I13" i="1" s="1"/>
  <c r="K13" i="1" s="1"/>
  <c r="H12" i="1"/>
  <c r="H11" i="1"/>
  <c r="I11" i="1" s="1"/>
  <c r="K11" i="1" s="1"/>
  <c r="H10" i="1"/>
  <c r="I10" i="1" s="1"/>
  <c r="K10" i="1" s="1"/>
  <c r="H9" i="1"/>
  <c r="I9" i="1" s="1"/>
  <c r="K9" i="1" s="1"/>
  <c r="H67" i="1"/>
  <c r="I67" i="1" s="1"/>
  <c r="K67" i="1" s="1"/>
  <c r="H66" i="1"/>
  <c r="I66" i="1" s="1"/>
  <c r="K66" i="1" s="1"/>
  <c r="H65" i="1"/>
  <c r="I65" i="1" s="1"/>
  <c r="K65" i="1" s="1"/>
  <c r="H64" i="1"/>
  <c r="I64" i="1" s="1"/>
  <c r="K64" i="1" s="1"/>
  <c r="H63" i="1"/>
  <c r="I63" i="1" s="1"/>
  <c r="K63" i="1" s="1"/>
  <c r="H62" i="1"/>
  <c r="I62" i="1" s="1"/>
  <c r="K62" i="1" s="1"/>
  <c r="H61" i="1"/>
  <c r="I61" i="1" s="1"/>
  <c r="K61" i="1" s="1"/>
  <c r="H60" i="1"/>
  <c r="I60" i="1" s="1"/>
  <c r="K60" i="1" s="1"/>
  <c r="H59" i="1"/>
  <c r="I59" i="1" s="1"/>
  <c r="K59" i="1" s="1"/>
  <c r="H58" i="1"/>
  <c r="I58" i="1" s="1"/>
  <c r="K58" i="1" s="1"/>
  <c r="H57" i="1"/>
  <c r="I57" i="1" s="1"/>
  <c r="K57" i="1" s="1"/>
  <c r="H68" i="1"/>
  <c r="I68" i="1" s="1"/>
  <c r="K68" i="1" s="1"/>
  <c r="L67" i="1"/>
  <c r="L66" i="1"/>
  <c r="N66" i="1" s="1"/>
  <c r="L65" i="1"/>
  <c r="N65" i="1" s="1"/>
  <c r="L64" i="1"/>
  <c r="N64" i="1" s="1"/>
  <c r="L63" i="1"/>
  <c r="N63" i="1" s="1"/>
  <c r="L62" i="1"/>
  <c r="N62" i="1" s="1"/>
  <c r="L61" i="1"/>
  <c r="N61" i="1" s="1"/>
  <c r="L60" i="1"/>
  <c r="N60" i="1" s="1"/>
  <c r="L59" i="1"/>
  <c r="L58" i="1"/>
  <c r="N58" i="1" s="1"/>
  <c r="L57" i="1"/>
  <c r="N57" i="1" s="1"/>
  <c r="L68" i="1"/>
  <c r="N68"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R50" i="1" l="1"/>
  <c r="R51" i="1" s="1"/>
  <c r="H51" i="1" s="1"/>
  <c r="Q50" i="1"/>
  <c r="Q51" i="1" s="1"/>
  <c r="L51" i="1" s="1"/>
  <c r="N75" i="1"/>
  <c r="L76" i="1"/>
  <c r="I75" i="1"/>
  <c r="K75" i="1" s="1"/>
  <c r="H76" i="1"/>
  <c r="I51" i="1" l="1"/>
  <c r="K51" i="1" s="1"/>
  <c r="H52" i="1"/>
  <c r="L52" i="1"/>
  <c r="N51" i="1"/>
  <c r="N76" i="1"/>
  <c r="L77" i="1"/>
  <c r="N77" i="1" s="1"/>
  <c r="H77" i="1"/>
  <c r="I77" i="1" s="1"/>
  <c r="K77" i="1" s="1"/>
  <c r="I76" i="1"/>
  <c r="K76" i="1" s="1"/>
  <c r="N52" i="1" l="1"/>
  <c r="L53" i="1"/>
  <c r="I52" i="1"/>
  <c r="K52" i="1" s="1"/>
  <c r="H53" i="1"/>
  <c r="H54" i="1" l="1"/>
  <c r="I53" i="1"/>
  <c r="K53" i="1" s="1"/>
  <c r="L54" i="1"/>
  <c r="N53" i="1"/>
  <c r="H55" i="1" l="1"/>
  <c r="I54" i="1"/>
  <c r="K54" i="1" s="1"/>
  <c r="L55" i="1"/>
  <c r="N54" i="1"/>
  <c r="H56" i="1" l="1"/>
  <c r="I56" i="1" s="1"/>
  <c r="K56" i="1" s="1"/>
  <c r="I55" i="1"/>
  <c r="K55" i="1" s="1"/>
  <c r="L56" i="1"/>
  <c r="N56" i="1" s="1"/>
  <c r="N55" i="1"/>
</calcChain>
</file>

<file path=xl/sharedStrings.xml><?xml version="1.0" encoding="utf-8"?>
<sst xmlns="http://schemas.openxmlformats.org/spreadsheetml/2006/main" count="229" uniqueCount="138">
  <si>
    <t>INDEX SAHAM SYARIAH</t>
  </si>
  <si>
    <t>PERIODE : JANUARI 2014 SD DESEMBER 2019</t>
  </si>
  <si>
    <t xml:space="preserve">JANUARI </t>
  </si>
  <si>
    <t>FEBRUAI</t>
  </si>
  <si>
    <t>MAR</t>
  </si>
  <si>
    <t>APR</t>
  </si>
  <si>
    <t>MEI</t>
  </si>
  <si>
    <t>JUNI</t>
  </si>
  <si>
    <t>JULI</t>
  </si>
  <si>
    <t>AUGST</t>
  </si>
  <si>
    <t>SEPT</t>
  </si>
  <si>
    <t>OCT</t>
  </si>
  <si>
    <t>NOV</t>
  </si>
  <si>
    <t>DES</t>
  </si>
  <si>
    <t>https://www.duniainvestasi.com/bei/prices/stock/ISSI</t>
  </si>
  <si>
    <t>ISSI</t>
  </si>
  <si>
    <t>https://www.spglobal.com/spdji/en/indices/equity/dow-jones-islamic-market-world-emerging-markets-index/#overview</t>
  </si>
  <si>
    <t>DJIMWI</t>
  </si>
  <si>
    <t>As of:</t>
  </si>
  <si>
    <t>Jan 22, 2021</t>
  </si>
  <si>
    <t xml:space="preserve">Effective date </t>
  </si>
  <si>
    <t>Dow Jones Islamic Market World Emerging Markets Index</t>
  </si>
  <si>
    <t>Source: S&amp;P Dow Jones Indices LLC.
The launch date of the Dow Jones Islamic Market World Emerging Markets Index was May 24, 1999.
All information presented prior to the index launch date is back-tested. Back-tested performance is not actual performance, but is hypothetical. The back-test calculations are based on the same methodology that was in effect when the index was officially launched. Past performance is not an indication or guarantee of future results.  Please see the Performance Disclosure at http://www.spindices.com/regulatory-affairs-disclaimers/ for more information regarding the inherent limitations associated with back-tested performance.
Copyright © 2021 S&amp;P Dow Jones Indices LLC. All rights reserved. Redistribution or reproduction in whole or in part are prohibited without written permission. STANDARD &amp; POOR’S and S&amp;P are registered trademarks of Standard &amp; Poor’s Financial Services LLC (“S&amp;P”); DOW JONES is a registered trademark of Dow Jones Trademark Holdings LLC (“Dow Jones”); and these trademarks have been licensed for use by S&amp;P Dow Jones Indices LLC. S&amp;P Dow Jones Indices LLC, Dow Jones, S&amp;P and their respective affiliates (“S&amp;P Dow Jones Indices”) and third party licensors makes no representation or warranty, express or implied, as to the ability of any index to accurately represent the asset class or market sector that it purports to represent and S&amp;P Dow Jones Indices and its third party licensors shall have no liability for any errors, omissions, or interruptions of any index or the data included therein. Past performance of an index is not an indication or guarantee of future results. This document does not constitute an offer of any services. Except for certain custom index calculation services, all information provided by S&amp;P Dow Jones Indices is general in nature and not tailored to the needs of any person, entity or group of persons. S&amp;P Dow Jones Indices receives compensation in connection with licensing its indices to third parties and providing custom calculation services. It is not possible to invest directly in an index. Exposure to an asset class represented by an index may be available through investable instruments offered by third parties that are based on that index. S&amp;P Dow Jones Indices does not sponsor, endorse, sell, promote or manage any investment fund or other investment product or vehicle that seeks to provide an investment return based on the performance of any Index. S&amp;P Dow Jones Indices LLC is not an investment or tax advisor. S&amp;P Dow Jones Indices makes no representation regarding the advisability of investing in any such investment fund or other investment product or vehicle. A tax advisor should be consulted to evaluate the impact of any tax-exempt securities on portfolios and the tax consequences of making any particular investment decision. Credit-related information and other analyses, including ratings, are generally provided by licensors and/or affiliates of S&amp;P Dow Jones Indices. Any credit-related information and other related analyses and statements are opinions as of the date they are expressed and are not statements of fact. S&amp;P Dow Jones Indices LLC is analytically separate and independent from any other analytical department. For more information on any of our indices please visit www.spdji.com.</t>
  </si>
  <si>
    <t>PMA</t>
  </si>
  <si>
    <t>FDI</t>
  </si>
  <si>
    <t>PORTOFOLIO</t>
  </si>
  <si>
    <t>PMDN</t>
  </si>
  <si>
    <t>IHSG</t>
  </si>
  <si>
    <t>file:///D:/PENELITIAN%202020-2021/ISSI-FDI/Investasi%20asing%20di%20Indonesia-Data.htm</t>
  </si>
  <si>
    <t>(Rp Milyar)</t>
  </si>
  <si>
    <t>(US$ Juta)</t>
  </si>
  <si>
    <t>TOTAL</t>
  </si>
  <si>
    <t>BKPM</t>
  </si>
  <si>
    <t>KURS</t>
  </si>
  <si>
    <t>BULAN</t>
  </si>
  <si>
    <t>TAHUN</t>
  </si>
  <si>
    <t>NOMOR</t>
  </si>
  <si>
    <t>RUPIAH</t>
  </si>
  <si>
    <t>Ratio</t>
  </si>
  <si>
    <t xml:space="preserve">Kurs Transaksi USD  </t>
  </si>
  <si>
    <t>NO</t>
  </si>
  <si>
    <t>Nilai</t>
  </si>
  <si>
    <t>Kurs Jual</t>
  </si>
  <si>
    <t>Kurs Beli</t>
  </si>
  <si>
    <t>kurs tengah</t>
  </si>
  <si>
    <t>Tanggal</t>
  </si>
  <si>
    <t>12/31/2020 12:00:00 AM</t>
  </si>
  <si>
    <t>11/30/2020 12:00:00 AM</t>
  </si>
  <si>
    <t>10/30/2020 12:00:00 AM</t>
  </si>
  <si>
    <t>9/30/2020 12:00:00 AM</t>
  </si>
  <si>
    <t>8/31/2020 12:00:00 AM</t>
  </si>
  <si>
    <t>7/30/2020 12:00:00 AM</t>
  </si>
  <si>
    <t>6/30/2020 12:00:00 AM</t>
  </si>
  <si>
    <t>5/29/2020 12:00:00 AM</t>
  </si>
  <si>
    <t>4/30/2020 12:00:00 AM</t>
  </si>
  <si>
    <t>3/31/2020 12:00:00 AM</t>
  </si>
  <si>
    <t>2/28/2020 12:00:00 AM</t>
  </si>
  <si>
    <t>1/31/2020 12:00:00 AM</t>
  </si>
  <si>
    <t>12/31/2019 12:00:00 AM</t>
  </si>
  <si>
    <t>11/29/2019 12:00:00 AM</t>
  </si>
  <si>
    <t>10/31/2019 12:00:00 AM</t>
  </si>
  <si>
    <t>9/30/2019 12:00:00 AM</t>
  </si>
  <si>
    <t>8/30/2019 12:00:00 AM</t>
  </si>
  <si>
    <t>7/31/2019 12:00:00 AM</t>
  </si>
  <si>
    <t>6/28/2019 12:00:00 AM</t>
  </si>
  <si>
    <t>5/31/2019 12:00:00 AM</t>
  </si>
  <si>
    <t>4/30/2019 12:00:00 AM</t>
  </si>
  <si>
    <t>3/29/2019 12:00:00 AM</t>
  </si>
  <si>
    <t>2/28/2019 12:00:00 AM</t>
  </si>
  <si>
    <t>1/31/2019 12:00:00 AM</t>
  </si>
  <si>
    <t>12/28/2018 12:00:00 AM</t>
  </si>
  <si>
    <t>11/30/2018 12:00:00 AM</t>
  </si>
  <si>
    <t>10/31/2018 12:00:00 AM</t>
  </si>
  <si>
    <t>9/28/2018 12:00:00 AM</t>
  </si>
  <si>
    <t>8/31/2018 12:00:00 AM</t>
  </si>
  <si>
    <t>7/31/2018 12:00:00 AM</t>
  </si>
  <si>
    <t>6/29/2018 12:00:00 AM</t>
  </si>
  <si>
    <t>5/31/2018 12:00:00 AM</t>
  </si>
  <si>
    <t>4/30/2018 12:00:00 AM</t>
  </si>
  <si>
    <t>3/29/2018 12:00:00 AM</t>
  </si>
  <si>
    <t>2/28/2018 12:00:00 AM</t>
  </si>
  <si>
    <t>1/31/2018 12:00:00 AM</t>
  </si>
  <si>
    <t>12/30/2017 12:00:00 AM</t>
  </si>
  <si>
    <t>11/30/2017 12:00:00 AM</t>
  </si>
  <si>
    <t>10/31/2017 12:00:00 AM</t>
  </si>
  <si>
    <t>9/29/2017 12:00:00 AM</t>
  </si>
  <si>
    <t>8/31/2017 12:00:00 AM</t>
  </si>
  <si>
    <t>7/31/2017 12:00:00 AM</t>
  </si>
  <si>
    <t>6/30/2017 12:00:00 AM</t>
  </si>
  <si>
    <t>5/31/2017 12:00:00 AM</t>
  </si>
  <si>
    <t>4/28/2017 12:00:00 AM</t>
  </si>
  <si>
    <t>3/31/2017 12:00:00 AM</t>
  </si>
  <si>
    <t>2/28/2017 12:00:00 AM</t>
  </si>
  <si>
    <t>1/31/2017 12:00:00 AM</t>
  </si>
  <si>
    <t>12/31/2016 12:00:00 AM</t>
  </si>
  <si>
    <t>11/30/2016 12:00:00 AM</t>
  </si>
  <si>
    <t>10/31/2016 12:00:00 AM</t>
  </si>
  <si>
    <t>9/30/2016 12:00:00 AM</t>
  </si>
  <si>
    <t>8/31/2016 12:00:00 AM</t>
  </si>
  <si>
    <t>7/29/2016 12:00:00 AM</t>
  </si>
  <si>
    <t>6/30/2016 12:00:00 AM</t>
  </si>
  <si>
    <t>5/31/2016 12:00:00 AM</t>
  </si>
  <si>
    <t>4/29/2016 12:00:00 AM</t>
  </si>
  <si>
    <t>3/31/2016 12:00:00 AM</t>
  </si>
  <si>
    <t>2/29/2016 12:00:00 AM</t>
  </si>
  <si>
    <t>1/29/2016 12:00:00 AM</t>
  </si>
  <si>
    <t>12/31/2015 12:00:00 AM</t>
  </si>
  <si>
    <t>11/30/2015 12:00:00 AM</t>
  </si>
  <si>
    <t>9/30/2015 12:00:00 AM</t>
  </si>
  <si>
    <t>8/31/2015 12:00:00 AM</t>
  </si>
  <si>
    <t>7/31/2015 12:00:00 AM</t>
  </si>
  <si>
    <t>6/30/2015 12:00:00 AM</t>
  </si>
  <si>
    <t>5/29/2015 12:00:00 AM</t>
  </si>
  <si>
    <t>4/30/2015 12:00:00 AM</t>
  </si>
  <si>
    <t>3/31/2015 12:00:00 AM</t>
  </si>
  <si>
    <t>2/27/2015 12:00:00 AM</t>
  </si>
  <si>
    <t>1/30/2015 12:00:00 AM</t>
  </si>
  <si>
    <t>12/31/2014 12:00:00 AM</t>
  </si>
  <si>
    <t>11/28/2014 12:00:00 AM</t>
  </si>
  <si>
    <t>10/31/2014 12:00:00 AM</t>
  </si>
  <si>
    <t>9/30/2014 12:00:00 AM</t>
  </si>
  <si>
    <t>8/29/2014 12:00:00 AM</t>
  </si>
  <si>
    <t>7/25/2014 12:00:00 AM</t>
  </si>
  <si>
    <t>6/30/2014 12:00:00 AM</t>
  </si>
  <si>
    <t>5/30/2014 12:00:00 AM</t>
  </si>
  <si>
    <t>4/30/2014 12:00:00 AM</t>
  </si>
  <si>
    <t>3/28/2014 12:00:00 AM</t>
  </si>
  <si>
    <t>2/28/2014 12:00:00 AM</t>
  </si>
  <si>
    <t>1/30/2014 12:00:00 AM</t>
  </si>
  <si>
    <t>10/30/2015 12:00:00 AM</t>
  </si>
  <si>
    <t>UKURAN</t>
  </si>
  <si>
    <t>VARIABLE</t>
  </si>
  <si>
    <t>Y1</t>
  </si>
  <si>
    <t>Y2</t>
  </si>
  <si>
    <t>X1</t>
  </si>
  <si>
    <t>X2</t>
  </si>
  <si>
    <t>X3</t>
  </si>
  <si>
    <t>X4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</si>
</sst>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 #,##0_-;_-* &quot;-&quot;_-;_-@_-"/>
    <numFmt numFmtId="165" formatCode="_-* #,##0.0000_-;\-* #,##0.0000_-;_-* &quot;-&quot;_-;_-@_-"/>
    <numFmt numFmtId="166" formatCode="_(* #,##0.000_);_(* \(#,##0.000\);_(* &quot;-&quot;??_);_(@_)"/>
    <numFmt numFmtId="167" formatCode="_(* #,##0.0000_);_(* \(#,##0.0000\);_(* &quot;-&quot;??_);_(@_)"/>
    <numFmt numFmtId="168" formatCode="_-* #,##0.000_-;\-* #,##0.000_-;_-* &quot;-&quot;_-;_-@_-"/>
    <numFmt numFmtId="169" formatCode="_-* #,##0.00_-;\-* #,##0.00_-;_-* &quot;-&quot;_-;_-@_-"/>
  </numFmts>
  <fonts count="14">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scheme val="minor"/>
    </font>
    <font>
      <sz val="11"/>
      <color rgb="FF222222"/>
      <name val="Calibri"/>
      <family val="2"/>
      <scheme val="minor"/>
    </font>
    <font>
      <u/>
      <sz val="11"/>
      <color theme="10"/>
      <name val="Calibri"/>
      <family val="2"/>
      <charset val="1"/>
    </font>
    <font>
      <b/>
      <sz val="11"/>
      <color theme="1"/>
      <name val="Calibri"/>
      <family val="2"/>
      <scheme val="minor"/>
    </font>
    <font>
      <sz val="10"/>
      <name val="Geogrotesque Rg"/>
    </font>
    <font>
      <sz val="10"/>
      <name val="Arial"/>
      <family val="2"/>
    </font>
    <font>
      <sz val="11"/>
      <name val="Calibri"/>
      <family val="2"/>
      <scheme val="minor"/>
    </font>
    <font>
      <b/>
      <sz val="16"/>
      <name val="Tahoma"/>
      <family val="2"/>
    </font>
    <font>
      <b/>
      <sz val="12"/>
      <name val="Tahoma"/>
      <family val="2"/>
    </font>
    <font>
      <sz val="12"/>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43" fontId="3" fillId="0" borderId="0" applyFont="0" applyFill="0" applyBorder="0" applyAlignment="0" applyProtection="0"/>
    <xf numFmtId="164" fontId="9" fillId="0" borderId="0" applyFont="0" applyFill="0" applyBorder="0" applyAlignment="0" applyProtection="0"/>
  </cellStyleXfs>
  <cellXfs count="96">
    <xf numFmtId="0" fontId="0" fillId="0" borderId="0" xfId="0"/>
    <xf numFmtId="0" fontId="4" fillId="0" borderId="0" xfId="0" applyFont="1"/>
    <xf numFmtId="0" fontId="4" fillId="0" borderId="0" xfId="0" applyFont="1" applyAlignment="1">
      <alignment horizontal="center"/>
    </xf>
    <xf numFmtId="165" fontId="4" fillId="0" borderId="0" xfId="1" applyNumberFormat="1" applyFont="1"/>
    <xf numFmtId="0" fontId="6" fillId="0" borderId="0" xfId="2" applyAlignment="1" applyProtection="1"/>
    <xf numFmtId="0" fontId="2" fillId="0" borderId="0" xfId="0" applyFont="1" applyAlignment="1">
      <alignment horizontal="center"/>
    </xf>
    <xf numFmtId="165" fontId="2" fillId="0" borderId="0" xfId="1" applyNumberFormat="1" applyFont="1"/>
    <xf numFmtId="0" fontId="1" fillId="0" borderId="0" xfId="0" applyFont="1" applyAlignment="1">
      <alignment horizontal="center"/>
    </xf>
    <xf numFmtId="0" fontId="0" fillId="0" borderId="0" xfId="0" applyAlignment="1">
      <alignment horizontal="right"/>
    </xf>
    <xf numFmtId="0" fontId="0" fillId="0" borderId="0" xfId="0" applyAlignment="1">
      <alignment wrapText="1"/>
    </xf>
    <xf numFmtId="0" fontId="8" fillId="0" borderId="0" xfId="0" applyFont="1"/>
    <xf numFmtId="0" fontId="8" fillId="0" borderId="0" xfId="0" applyFont="1" applyAlignment="1">
      <alignment wrapText="1"/>
    </xf>
    <xf numFmtId="14" fontId="8" fillId="0" borderId="0" xfId="0" applyNumberFormat="1" applyFont="1" applyAlignment="1">
      <alignment wrapText="1"/>
    </xf>
    <xf numFmtId="14" fontId="8" fillId="2" borderId="0" xfId="0" applyNumberFormat="1" applyFont="1" applyFill="1" applyAlignment="1">
      <alignment wrapText="1"/>
    </xf>
    <xf numFmtId="0" fontId="8" fillId="2" borderId="0" xfId="0" applyFont="1" applyFill="1"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lignment horizontal="center"/>
    </xf>
    <xf numFmtId="43" fontId="0" fillId="0" borderId="0" xfId="3" applyFont="1" applyAlignment="1">
      <alignment horizontal="right"/>
    </xf>
    <xf numFmtId="43" fontId="0" fillId="0" borderId="0" xfId="3" applyFont="1"/>
    <xf numFmtId="166" fontId="4" fillId="0" borderId="0" xfId="3" applyNumberFormat="1" applyFont="1" applyAlignment="1">
      <alignment horizontal="right"/>
    </xf>
    <xf numFmtId="166" fontId="0" fillId="0" borderId="0" xfId="3" applyNumberFormat="1" applyFont="1" applyAlignment="1">
      <alignment horizontal="right"/>
    </xf>
    <xf numFmtId="166" fontId="5" fillId="0" borderId="0" xfId="3" applyNumberFormat="1" applyFont="1" applyAlignment="1">
      <alignment horizontal="right"/>
    </xf>
    <xf numFmtId="166" fontId="1" fillId="0" borderId="0" xfId="3" applyNumberFormat="1" applyFont="1" applyAlignment="1">
      <alignment horizontal="right"/>
    </xf>
    <xf numFmtId="166" fontId="2" fillId="0" borderId="0" xfId="3" applyNumberFormat="1" applyFont="1" applyAlignment="1">
      <alignment horizontal="right"/>
    </xf>
    <xf numFmtId="169" fontId="10" fillId="3" borderId="0" xfId="4" applyNumberFormat="1" applyFont="1" applyFill="1" applyBorder="1" applyAlignment="1">
      <alignment vertical="top"/>
    </xf>
    <xf numFmtId="43" fontId="0" fillId="0" borderId="0" xfId="0" applyNumberFormat="1"/>
    <xf numFmtId="0" fontId="1" fillId="0" borderId="1" xfId="0" applyFont="1" applyBorder="1" applyAlignment="1">
      <alignment horizontal="center"/>
    </xf>
    <xf numFmtId="0" fontId="0" fillId="0" borderId="2" xfId="0" applyBorder="1"/>
    <xf numFmtId="0" fontId="0" fillId="0" borderId="3" xfId="0" applyBorder="1"/>
    <xf numFmtId="0" fontId="1" fillId="0" borderId="4" xfId="0" applyFont="1" applyBorder="1"/>
    <xf numFmtId="0" fontId="4" fillId="0" borderId="5" xfId="0" applyFont="1" applyBorder="1"/>
    <xf numFmtId="0" fontId="11" fillId="0" borderId="0" xfId="0" applyNumberFormat="1" applyFont="1" applyAlignment="1" applyProtection="1">
      <alignment horizontal="center"/>
    </xf>
    <xf numFmtId="0" fontId="0" fillId="0" borderId="0" xfId="0" applyNumberFormat="1" applyFont="1" applyProtection="1"/>
    <xf numFmtId="0" fontId="12" fillId="0" borderId="1" xfId="0" applyNumberFormat="1" applyFont="1" applyBorder="1" applyAlignment="1" applyProtection="1">
      <alignment horizontal="center"/>
    </xf>
    <xf numFmtId="0" fontId="13" fillId="0" borderId="1" xfId="0" applyNumberFormat="1" applyFont="1" applyBorder="1" applyAlignment="1" applyProtection="1">
      <alignment horizontal="left"/>
    </xf>
    <xf numFmtId="167" fontId="13" fillId="0" borderId="1" xfId="3" applyNumberFormat="1" applyFont="1" applyBorder="1" applyAlignment="1" applyProtection="1">
      <alignment horizontal="left"/>
    </xf>
    <xf numFmtId="0" fontId="1" fillId="0" borderId="1" xfId="0" applyFont="1" applyBorder="1" applyAlignment="1">
      <alignment horizontal="center"/>
    </xf>
    <xf numFmtId="0" fontId="1" fillId="0" borderId="9" xfId="0" applyFont="1" applyBorder="1" applyAlignment="1">
      <alignment horizontal="center"/>
    </xf>
    <xf numFmtId="0" fontId="1" fillId="0" borderId="4" xfId="0" applyFont="1" applyBorder="1" applyAlignment="1">
      <alignment horizontal="center"/>
    </xf>
    <xf numFmtId="168" fontId="4" fillId="0" borderId="10" xfId="1" applyNumberFormat="1" applyFont="1" applyBorder="1"/>
    <xf numFmtId="168" fontId="4" fillId="0" borderId="10" xfId="0" applyNumberFormat="1" applyFont="1" applyBorder="1"/>
    <xf numFmtId="168" fontId="0" fillId="0" borderId="10" xfId="0" applyNumberFormat="1" applyBorder="1"/>
    <xf numFmtId="168" fontId="1" fillId="0" borderId="10" xfId="0" applyNumberFormat="1" applyFont="1" applyBorder="1"/>
    <xf numFmtId="168" fontId="0" fillId="0" borderId="10" xfId="3" applyNumberFormat="1" applyFont="1" applyBorder="1"/>
    <xf numFmtId="168" fontId="0" fillId="0" borderId="5" xfId="3" applyNumberFormat="1" applyFont="1" applyBorder="1"/>
    <xf numFmtId="0" fontId="1" fillId="0" borderId="11" xfId="0" applyFont="1" applyBorder="1" applyAlignment="1">
      <alignment horizontal="center"/>
    </xf>
    <xf numFmtId="0" fontId="1" fillId="0" borderId="0" xfId="0" applyFont="1" applyBorder="1" applyAlignment="1">
      <alignment horizontal="center"/>
    </xf>
    <xf numFmtId="0" fontId="1" fillId="0" borderId="12"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15" xfId="0" applyFont="1" applyBorder="1" applyAlignment="1">
      <alignment horizontal="center"/>
    </xf>
    <xf numFmtId="43" fontId="4" fillId="0" borderId="2" xfId="3" applyFont="1" applyBorder="1"/>
    <xf numFmtId="43" fontId="4" fillId="0" borderId="6" xfId="3" applyFont="1" applyBorder="1"/>
    <xf numFmtId="43" fontId="4" fillId="0" borderId="15" xfId="3" applyFont="1" applyBorder="1"/>
    <xf numFmtId="43" fontId="4" fillId="0" borderId="11" xfId="3" applyFont="1" applyBorder="1"/>
    <xf numFmtId="43" fontId="4" fillId="0" borderId="0" xfId="3" applyFont="1" applyBorder="1"/>
    <xf numFmtId="43" fontId="4" fillId="0" borderId="12" xfId="3" applyFont="1" applyBorder="1"/>
    <xf numFmtId="43" fontId="0" fillId="0" borderId="0" xfId="3" applyFont="1" applyBorder="1"/>
    <xf numFmtId="43" fontId="0" fillId="0" borderId="11" xfId="3" applyFont="1" applyBorder="1"/>
    <xf numFmtId="43" fontId="0" fillId="0" borderId="3" xfId="3" applyFont="1" applyBorder="1"/>
    <xf numFmtId="43" fontId="0" fillId="0" borderId="13" xfId="3" applyFont="1" applyBorder="1"/>
    <xf numFmtId="43" fontId="4" fillId="0" borderId="14" xfId="3" applyFont="1" applyBorder="1"/>
    <xf numFmtId="167" fontId="10" fillId="3" borderId="2" xfId="4" applyNumberFormat="1" applyFont="1" applyFill="1" applyBorder="1" applyAlignment="1">
      <alignment vertical="top"/>
    </xf>
    <xf numFmtId="169" fontId="10" fillId="3" borderId="6" xfId="4" applyNumberFormat="1" applyFont="1" applyFill="1" applyBorder="1" applyAlignment="1">
      <alignment vertical="top"/>
    </xf>
    <xf numFmtId="167" fontId="10" fillId="3" borderId="11" xfId="4" applyNumberFormat="1" applyFont="1" applyFill="1" applyBorder="1" applyAlignment="1">
      <alignment vertical="top"/>
    </xf>
    <xf numFmtId="43" fontId="4" fillId="0" borderId="0" xfId="3" applyFont="1" applyBorder="1" applyAlignment="1">
      <alignment horizontal="right"/>
    </xf>
    <xf numFmtId="167" fontId="4" fillId="0" borderId="11" xfId="3" applyNumberFormat="1" applyFont="1" applyBorder="1" applyAlignment="1">
      <alignment horizontal="right"/>
    </xf>
    <xf numFmtId="167" fontId="0" fillId="0" borderId="11" xfId="3" applyNumberFormat="1" applyFont="1" applyBorder="1" applyAlignment="1">
      <alignment horizontal="right"/>
    </xf>
    <xf numFmtId="43" fontId="0" fillId="0" borderId="0" xfId="3" applyFont="1" applyBorder="1" applyAlignment="1">
      <alignment horizontal="right"/>
    </xf>
    <xf numFmtId="167" fontId="1" fillId="0" borderId="11" xfId="3" applyNumberFormat="1" applyFont="1" applyBorder="1" applyAlignment="1">
      <alignment horizontal="right"/>
    </xf>
    <xf numFmtId="43" fontId="1" fillId="0" borderId="0" xfId="3" applyFont="1" applyBorder="1" applyAlignment="1">
      <alignment horizontal="right"/>
    </xf>
    <xf numFmtId="167" fontId="2" fillId="0" borderId="11" xfId="3" applyNumberFormat="1" applyFont="1" applyBorder="1" applyAlignment="1">
      <alignment horizontal="right"/>
    </xf>
    <xf numFmtId="167" fontId="2" fillId="0" borderId="3" xfId="3" applyNumberFormat="1" applyFont="1" applyBorder="1" applyAlignment="1">
      <alignment horizontal="right"/>
    </xf>
    <xf numFmtId="43" fontId="0" fillId="0" borderId="13" xfId="3" applyFont="1" applyBorder="1" applyAlignment="1">
      <alignment horizontal="right"/>
    </xf>
    <xf numFmtId="169" fontId="10" fillId="3" borderId="13" xfId="4" applyNumberFormat="1" applyFont="1" applyFill="1" applyBorder="1" applyAlignment="1">
      <alignment vertical="top"/>
    </xf>
    <xf numFmtId="166" fontId="8" fillId="3" borderId="4" xfId="3" applyNumberFormat="1" applyFont="1" applyFill="1" applyBorder="1" applyAlignment="1">
      <alignment wrapText="1"/>
    </xf>
    <xf numFmtId="166" fontId="8" fillId="3" borderId="10" xfId="3" applyNumberFormat="1" applyFont="1" applyFill="1" applyBorder="1" applyAlignment="1">
      <alignment wrapText="1"/>
    </xf>
    <xf numFmtId="166" fontId="8" fillId="3" borderId="5" xfId="3" applyNumberFormat="1" applyFont="1" applyFill="1" applyBorder="1" applyAlignment="1">
      <alignment wrapText="1"/>
    </xf>
    <xf numFmtId="166" fontId="2" fillId="0" borderId="5" xfId="3" applyNumberFormat="1" applyFont="1" applyBorder="1" applyAlignment="1">
      <alignment horizontal="right"/>
    </xf>
    <xf numFmtId="0" fontId="7" fillId="0" borderId="5" xfId="0" applyFont="1" applyBorder="1" applyAlignment="1">
      <alignment horizontal="center"/>
    </xf>
    <xf numFmtId="0" fontId="7" fillId="0" borderId="13" xfId="0" applyFont="1" applyBorder="1" applyAlignment="1">
      <alignment horizontal="center"/>
    </xf>
    <xf numFmtId="0" fontId="7" fillId="0" borderId="3" xfId="0" applyFont="1" applyBorder="1" applyAlignment="1">
      <alignment horizontal="center"/>
    </xf>
    <xf numFmtId="0" fontId="7" fillId="0" borderId="14" xfId="0" applyFont="1" applyBorder="1" applyAlignment="1">
      <alignment horizontal="center"/>
    </xf>
    <xf numFmtId="0" fontId="1" fillId="0" borderId="0" xfId="0" applyFont="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0" fillId="0" borderId="6" xfId="0" applyBorder="1" applyAlignment="1">
      <alignment horizontal="center"/>
    </xf>
    <xf numFmtId="0" fontId="0" fillId="0" borderId="0" xfId="0"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8" fillId="0" borderId="0" xfId="0" applyFont="1" applyAlignment="1">
      <alignment horizontal="center" vertical="top" wrapText="1"/>
    </xf>
    <xf numFmtId="0" fontId="11" fillId="0" borderId="0" xfId="0" applyNumberFormat="1" applyFont="1" applyAlignment="1" applyProtection="1">
      <alignment horizontal="center"/>
    </xf>
  </cellXfs>
  <cellStyles count="5">
    <cellStyle name="Comma" xfId="3" builtinId="3"/>
    <cellStyle name="Comma [0]" xfId="1" builtinId="6"/>
    <cellStyle name="Comma [0] 4" xf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2</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0" cy="914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global.com/spdji/en/indices/equity/dow-jones-islamic-market-world-emerging-markets-index/" TargetMode="External"/><Relationship Id="rId1" Type="http://schemas.openxmlformats.org/officeDocument/2006/relationships/hyperlink" Target="https://www.duniainvestasi.com/bei/prices/stock/ISS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tabSelected="1" workbookViewId="0">
      <pane xSplit="2" ySplit="6" topLeftCell="C7" activePane="bottomRight" state="frozen"/>
      <selection pane="topRight" activeCell="C1" sqref="C1"/>
      <selection pane="bottomLeft" activeCell="A6" sqref="A6"/>
      <selection pane="bottomRight" activeCell="J12" sqref="J12"/>
    </sheetView>
  </sheetViews>
  <sheetFormatPr defaultRowHeight="15"/>
  <cols>
    <col min="4" max="4" width="11" customWidth="1"/>
    <col min="5" max="9" width="12.140625" customWidth="1"/>
    <col min="10" max="11" width="15" customWidth="1"/>
    <col min="12" max="12" width="11.7109375" customWidth="1"/>
    <col min="13" max="14" width="13.5703125" customWidth="1"/>
    <col min="15" max="15" width="12.5703125" bestFit="1" customWidth="1"/>
    <col min="16" max="16" width="10" bestFit="1" customWidth="1"/>
    <col min="17" max="17" width="11.5703125" bestFit="1" customWidth="1"/>
    <col min="18" max="18" width="10.5703125" bestFit="1" customWidth="1"/>
  </cols>
  <sheetData>
    <row r="1" spans="1:16">
      <c r="B1" s="1" t="s">
        <v>0</v>
      </c>
      <c r="C1" s="1"/>
      <c r="D1" s="1"/>
      <c r="E1" s="1"/>
      <c r="F1" s="1"/>
      <c r="G1" s="1"/>
      <c r="H1" s="1"/>
      <c r="I1" s="1"/>
      <c r="J1" s="4" t="s">
        <v>14</v>
      </c>
      <c r="K1" s="4"/>
      <c r="L1" s="1"/>
      <c r="M1" s="1"/>
      <c r="N1" s="1"/>
      <c r="O1" s="1"/>
    </row>
    <row r="2" spans="1:16">
      <c r="B2" s="1"/>
      <c r="C2" s="1"/>
      <c r="D2" s="1"/>
      <c r="E2" s="1"/>
      <c r="F2" s="1"/>
      <c r="G2" s="1"/>
      <c r="H2" s="1"/>
      <c r="I2" s="1"/>
      <c r="J2" s="4" t="s">
        <v>16</v>
      </c>
      <c r="K2" s="4"/>
      <c r="L2" s="1"/>
      <c r="M2" s="1"/>
      <c r="N2" s="1"/>
      <c r="O2" s="1"/>
    </row>
    <row r="3" spans="1:16">
      <c r="B3" s="1"/>
      <c r="C3" s="1"/>
      <c r="D3" s="1"/>
      <c r="E3" s="1"/>
      <c r="F3" s="1"/>
      <c r="G3" s="1"/>
      <c r="H3" s="1"/>
      <c r="I3" s="1"/>
      <c r="J3" s="4" t="s">
        <v>28</v>
      </c>
      <c r="K3" s="4"/>
      <c r="L3" s="1"/>
      <c r="M3" s="1"/>
      <c r="N3" s="1"/>
      <c r="O3" s="1"/>
    </row>
    <row r="4" spans="1:16">
      <c r="B4" s="1" t="s">
        <v>1</v>
      </c>
      <c r="C4" s="1"/>
      <c r="D4" s="1"/>
      <c r="E4" s="1"/>
      <c r="F4" s="1"/>
      <c r="G4" s="1"/>
      <c r="H4" s="1"/>
      <c r="I4" s="1"/>
      <c r="J4" s="1"/>
      <c r="K4" s="1"/>
      <c r="L4" s="1"/>
      <c r="M4" s="1"/>
      <c r="N4" s="1"/>
      <c r="O4" s="1"/>
    </row>
    <row r="5" spans="1:16">
      <c r="A5" s="28" t="s">
        <v>36</v>
      </c>
      <c r="B5" s="30" t="s">
        <v>34</v>
      </c>
      <c r="C5" s="92" t="s">
        <v>35</v>
      </c>
      <c r="D5" s="92" t="s">
        <v>27</v>
      </c>
      <c r="E5" s="92" t="s">
        <v>15</v>
      </c>
      <c r="F5" s="92" t="s">
        <v>17</v>
      </c>
      <c r="G5" s="89" t="s">
        <v>23</v>
      </c>
      <c r="H5" s="90"/>
      <c r="I5" s="90"/>
      <c r="J5" s="90"/>
      <c r="K5" s="91"/>
      <c r="L5" s="85" t="s">
        <v>26</v>
      </c>
      <c r="M5" s="86"/>
      <c r="N5" s="86"/>
      <c r="P5" s="5"/>
    </row>
    <row r="6" spans="1:16">
      <c r="A6" s="29"/>
      <c r="B6" s="31"/>
      <c r="C6" s="93"/>
      <c r="D6" s="93"/>
      <c r="E6" s="93"/>
      <c r="F6" s="93"/>
      <c r="G6" s="37" t="s">
        <v>33</v>
      </c>
      <c r="H6" s="37" t="s">
        <v>24</v>
      </c>
      <c r="I6" s="37" t="s">
        <v>37</v>
      </c>
      <c r="J6" s="37" t="s">
        <v>25</v>
      </c>
      <c r="K6" s="37" t="s">
        <v>31</v>
      </c>
      <c r="L6" s="38" t="s">
        <v>32</v>
      </c>
      <c r="M6" s="27" t="s">
        <v>25</v>
      </c>
      <c r="N6" s="27" t="s">
        <v>31</v>
      </c>
      <c r="P6" s="5"/>
    </row>
    <row r="7" spans="1:16">
      <c r="A7" s="87" t="s">
        <v>130</v>
      </c>
      <c r="B7" s="87"/>
      <c r="C7" s="2"/>
      <c r="D7" s="39" t="s">
        <v>38</v>
      </c>
      <c r="E7" s="47" t="s">
        <v>38</v>
      </c>
      <c r="F7" s="39" t="s">
        <v>38</v>
      </c>
      <c r="G7" s="46"/>
      <c r="H7" s="47" t="s">
        <v>30</v>
      </c>
      <c r="I7" s="47" t="s">
        <v>29</v>
      </c>
      <c r="J7" s="47" t="s">
        <v>29</v>
      </c>
      <c r="K7" s="48" t="s">
        <v>29</v>
      </c>
      <c r="L7" s="49" t="s">
        <v>29</v>
      </c>
      <c r="M7" s="50" t="s">
        <v>29</v>
      </c>
      <c r="N7" s="51" t="s">
        <v>29</v>
      </c>
      <c r="P7" s="5"/>
    </row>
    <row r="8" spans="1:16">
      <c r="A8" s="88" t="s">
        <v>131</v>
      </c>
      <c r="B8" s="88"/>
      <c r="C8" s="2"/>
      <c r="D8" s="80" t="s">
        <v>132</v>
      </c>
      <c r="E8" s="81" t="s">
        <v>133</v>
      </c>
      <c r="F8" s="80" t="s">
        <v>134</v>
      </c>
      <c r="G8" s="82" t="s">
        <v>135</v>
      </c>
      <c r="H8" s="81"/>
      <c r="I8" s="81"/>
      <c r="J8" s="81"/>
      <c r="K8" s="83" t="s">
        <v>136</v>
      </c>
      <c r="L8" s="82"/>
      <c r="M8" s="81"/>
      <c r="N8" s="83" t="s">
        <v>137</v>
      </c>
      <c r="P8" s="5"/>
    </row>
    <row r="9" spans="1:16">
      <c r="A9" s="17">
        <v>1</v>
      </c>
      <c r="B9" s="1" t="s">
        <v>2</v>
      </c>
      <c r="C9" s="2">
        <v>2014</v>
      </c>
      <c r="D9" s="40">
        <v>4418.76</v>
      </c>
      <c r="E9" s="20">
        <v>146.858</v>
      </c>
      <c r="F9" s="76">
        <v>1998.17</v>
      </c>
      <c r="G9" s="63">
        <f>+KURS!E89</f>
        <v>12.226000000000001</v>
      </c>
      <c r="H9" s="64">
        <f>28529.6985/12</f>
        <v>2377.4748749999999</v>
      </c>
      <c r="I9" s="64">
        <f t="shared" ref="I9:I40" si="0">+G9*H9</f>
        <v>29067.007821750001</v>
      </c>
      <c r="J9" s="53">
        <v>15971.77</v>
      </c>
      <c r="K9" s="54">
        <f>+I9+J9</f>
        <v>45038.777821750002</v>
      </c>
      <c r="L9" s="52">
        <f>156126.157/12</f>
        <v>13010.513083333333</v>
      </c>
      <c r="M9" s="53">
        <v>62639.41</v>
      </c>
      <c r="N9" s="54">
        <f>+L9+M9</f>
        <v>75649.923083333342</v>
      </c>
    </row>
    <row r="10" spans="1:16">
      <c r="A10" s="17">
        <f>1+A9</f>
        <v>2</v>
      </c>
      <c r="B10" s="1" t="s">
        <v>3</v>
      </c>
      <c r="C10" s="3"/>
      <c r="D10" s="40">
        <v>4620.78</v>
      </c>
      <c r="E10" s="20">
        <v>152.87799999999999</v>
      </c>
      <c r="F10" s="77">
        <v>2098.9</v>
      </c>
      <c r="G10" s="65">
        <f>+KURS!E88</f>
        <v>11.634</v>
      </c>
      <c r="H10" s="25">
        <f t="shared" ref="H10:H20" si="1">28529.6985/12</f>
        <v>2377.4748749999999</v>
      </c>
      <c r="I10" s="25">
        <f t="shared" si="0"/>
        <v>27659.542695749999</v>
      </c>
      <c r="J10" s="56">
        <v>19400.650000000001</v>
      </c>
      <c r="K10" s="57">
        <f t="shared" ref="K10:K73" si="2">+I10+J10</f>
        <v>47060.192695749996</v>
      </c>
      <c r="L10" s="55">
        <f t="shared" ref="L10:L20" si="3">156126.157/12</f>
        <v>13010.513083333333</v>
      </c>
      <c r="M10" s="56">
        <v>70296.61</v>
      </c>
      <c r="N10" s="57">
        <f t="shared" ref="N10:N73" si="4">+L10+M10</f>
        <v>83307.123083333339</v>
      </c>
    </row>
    <row r="11" spans="1:16">
      <c r="A11" s="17">
        <f t="shared" ref="A11:A74" si="5">1+A10</f>
        <v>3</v>
      </c>
      <c r="B11" s="1" t="s">
        <v>4</v>
      </c>
      <c r="C11" s="3"/>
      <c r="D11" s="40">
        <v>4768.28</v>
      </c>
      <c r="E11" s="20">
        <v>157.35400000000001</v>
      </c>
      <c r="F11" s="77">
        <v>2115.8200000000002</v>
      </c>
      <c r="G11" s="65">
        <f>+KURS!E87</f>
        <v>11.404</v>
      </c>
      <c r="H11" s="25">
        <f t="shared" si="1"/>
        <v>2377.4748749999999</v>
      </c>
      <c r="I11" s="25">
        <f t="shared" si="0"/>
        <v>27112.723474499999</v>
      </c>
      <c r="J11" s="56">
        <v>22670.38</v>
      </c>
      <c r="K11" s="57">
        <f t="shared" si="2"/>
        <v>49783.1034745</v>
      </c>
      <c r="L11" s="55">
        <f t="shared" si="3"/>
        <v>13010.513083333333</v>
      </c>
      <c r="M11" s="56">
        <v>93300.51</v>
      </c>
      <c r="N11" s="57">
        <f t="shared" si="4"/>
        <v>106311.02308333333</v>
      </c>
    </row>
    <row r="12" spans="1:16">
      <c r="A12" s="17">
        <f t="shared" si="5"/>
        <v>4</v>
      </c>
      <c r="B12" s="1" t="s">
        <v>5</v>
      </c>
      <c r="C12" s="3"/>
      <c r="D12" s="40">
        <v>4838.76</v>
      </c>
      <c r="E12" s="20">
        <v>158.83099999999999</v>
      </c>
      <c r="F12" s="77">
        <v>2119.98</v>
      </c>
      <c r="G12" s="65">
        <f>+KURS!E86</f>
        <v>11.532</v>
      </c>
      <c r="H12" s="25">
        <f t="shared" si="1"/>
        <v>2377.4748749999999</v>
      </c>
      <c r="I12" s="25">
        <f t="shared" si="0"/>
        <v>27417.040258499997</v>
      </c>
      <c r="J12" s="56">
        <v>25584.48</v>
      </c>
      <c r="K12" s="57">
        <f t="shared" si="2"/>
        <v>53001.520258499993</v>
      </c>
      <c r="L12" s="55">
        <f t="shared" si="3"/>
        <v>13010.513083333333</v>
      </c>
      <c r="M12" s="56">
        <v>83088.09</v>
      </c>
      <c r="N12" s="57">
        <f t="shared" si="4"/>
        <v>96098.603083333335</v>
      </c>
    </row>
    <row r="13" spans="1:16">
      <c r="A13" s="17">
        <f t="shared" si="5"/>
        <v>5</v>
      </c>
      <c r="B13" s="1" t="s">
        <v>6</v>
      </c>
      <c r="C13" s="3"/>
      <c r="D13" s="40">
        <v>4893.91</v>
      </c>
      <c r="E13" s="20">
        <v>161.08099999999999</v>
      </c>
      <c r="F13" s="77">
        <v>2203.19</v>
      </c>
      <c r="G13" s="65">
        <f>+KURS!E85</f>
        <v>11.611000000000001</v>
      </c>
      <c r="H13" s="25">
        <f t="shared" si="1"/>
        <v>2377.4748749999999</v>
      </c>
      <c r="I13" s="25">
        <f t="shared" si="0"/>
        <v>27604.860773625001</v>
      </c>
      <c r="J13" s="56">
        <v>22696.799999999999</v>
      </c>
      <c r="K13" s="57">
        <f t="shared" si="2"/>
        <v>50301.660773625001</v>
      </c>
      <c r="L13" s="55">
        <f t="shared" si="3"/>
        <v>13010.513083333333</v>
      </c>
      <c r="M13" s="56">
        <v>67609.48</v>
      </c>
      <c r="N13" s="57">
        <f t="shared" si="4"/>
        <v>80619.993083333335</v>
      </c>
    </row>
    <row r="14" spans="1:16">
      <c r="A14" s="17">
        <f t="shared" si="5"/>
        <v>6</v>
      </c>
      <c r="B14" s="1" t="s">
        <v>7</v>
      </c>
      <c r="C14" s="3"/>
      <c r="D14" s="40">
        <v>4878.58</v>
      </c>
      <c r="E14" s="20">
        <v>159.09</v>
      </c>
      <c r="F14" s="77">
        <v>2255.2399999999998</v>
      </c>
      <c r="G14" s="65">
        <f>+KURS!E84</f>
        <v>11.968999999999999</v>
      </c>
      <c r="H14" s="25">
        <f t="shared" si="1"/>
        <v>2377.4748749999999</v>
      </c>
      <c r="I14" s="25">
        <f t="shared" si="0"/>
        <v>28455.996778874996</v>
      </c>
      <c r="J14" s="56">
        <v>23447.98</v>
      </c>
      <c r="K14" s="57">
        <f t="shared" si="2"/>
        <v>51903.976778874996</v>
      </c>
      <c r="L14" s="55">
        <f t="shared" si="3"/>
        <v>13010.513083333333</v>
      </c>
      <c r="M14" s="56">
        <v>72798.399999999994</v>
      </c>
      <c r="N14" s="57">
        <f t="shared" si="4"/>
        <v>85808.913083333333</v>
      </c>
    </row>
    <row r="15" spans="1:16">
      <c r="A15" s="17">
        <f t="shared" si="5"/>
        <v>7</v>
      </c>
      <c r="B15" s="1" t="s">
        <v>8</v>
      </c>
      <c r="C15" s="3"/>
      <c r="D15" s="40">
        <v>5088.8</v>
      </c>
      <c r="E15" s="20">
        <v>167.642</v>
      </c>
      <c r="F15" s="77">
        <v>2270.4899999999998</v>
      </c>
      <c r="G15" s="65">
        <f>+KURS!E83</f>
        <v>11.590999999999999</v>
      </c>
      <c r="H15" s="25">
        <f t="shared" si="1"/>
        <v>2377.4748749999999</v>
      </c>
      <c r="I15" s="25">
        <f t="shared" si="0"/>
        <v>27557.311276124998</v>
      </c>
      <c r="J15" s="56">
        <v>25913.13</v>
      </c>
      <c r="K15" s="57">
        <f t="shared" si="2"/>
        <v>53470.441276124999</v>
      </c>
      <c r="L15" s="55">
        <f t="shared" si="3"/>
        <v>13010.513083333333</v>
      </c>
      <c r="M15" s="56">
        <v>90724.71</v>
      </c>
      <c r="N15" s="57">
        <f t="shared" si="4"/>
        <v>103735.22308333335</v>
      </c>
    </row>
    <row r="16" spans="1:16">
      <c r="A16" s="17">
        <f t="shared" si="5"/>
        <v>8</v>
      </c>
      <c r="B16" s="1" t="s">
        <v>9</v>
      </c>
      <c r="C16" s="3"/>
      <c r="D16" s="40">
        <v>5136.8599999999997</v>
      </c>
      <c r="E16" s="20">
        <v>168.982</v>
      </c>
      <c r="F16" s="77">
        <v>2311.9899999999998</v>
      </c>
      <c r="G16" s="65">
        <f>+KURS!E82</f>
        <v>11.717000000000001</v>
      </c>
      <c r="H16" s="25">
        <f t="shared" si="1"/>
        <v>2377.4748749999999</v>
      </c>
      <c r="I16" s="25">
        <f t="shared" si="0"/>
        <v>27856.873110375</v>
      </c>
      <c r="J16" s="56">
        <v>22325.55</v>
      </c>
      <c r="K16" s="57">
        <f t="shared" si="2"/>
        <v>50182.423110374999</v>
      </c>
      <c r="L16" s="55">
        <f t="shared" si="3"/>
        <v>13010.513083333333</v>
      </c>
      <c r="M16" s="56">
        <v>87485.71</v>
      </c>
      <c r="N16" s="57">
        <f t="shared" si="4"/>
        <v>100496.22308333335</v>
      </c>
    </row>
    <row r="17" spans="1:16">
      <c r="A17" s="17">
        <f t="shared" si="5"/>
        <v>9</v>
      </c>
      <c r="B17" s="1" t="s">
        <v>10</v>
      </c>
      <c r="C17" s="3"/>
      <c r="D17" s="40">
        <v>5137.58</v>
      </c>
      <c r="E17" s="20">
        <v>166.756</v>
      </c>
      <c r="F17" s="77">
        <v>2187.33</v>
      </c>
      <c r="G17" s="65">
        <f>+KURS!E81</f>
        <v>12.212</v>
      </c>
      <c r="H17" s="25">
        <f t="shared" si="1"/>
        <v>2377.4748749999999</v>
      </c>
      <c r="I17" s="25">
        <f t="shared" si="0"/>
        <v>29033.723173499999</v>
      </c>
      <c r="J17" s="56">
        <v>22872.97</v>
      </c>
      <c r="K17" s="57">
        <f t="shared" si="2"/>
        <v>51906.693173499996</v>
      </c>
      <c r="L17" s="55">
        <f t="shared" si="3"/>
        <v>13010.513083333333</v>
      </c>
      <c r="M17" s="56">
        <v>104587.43</v>
      </c>
      <c r="N17" s="57">
        <f t="shared" si="4"/>
        <v>117597.94308333333</v>
      </c>
    </row>
    <row r="18" spans="1:16">
      <c r="A18" s="17">
        <f t="shared" si="5"/>
        <v>10</v>
      </c>
      <c r="B18" s="1" t="s">
        <v>11</v>
      </c>
      <c r="C18" s="3"/>
      <c r="D18" s="41">
        <v>5089.55</v>
      </c>
      <c r="E18" s="20">
        <v>163.41200000000001</v>
      </c>
      <c r="F18" s="77">
        <v>2213.4699999999998</v>
      </c>
      <c r="G18" s="65">
        <f>+KURS!E80</f>
        <v>12.082000000000001</v>
      </c>
      <c r="H18" s="25">
        <f t="shared" si="1"/>
        <v>2377.4748749999999</v>
      </c>
      <c r="I18" s="25">
        <f t="shared" si="0"/>
        <v>28724.65143975</v>
      </c>
      <c r="J18" s="56">
        <v>27416.240000000002</v>
      </c>
      <c r="K18" s="57">
        <f t="shared" si="2"/>
        <v>56140.891439750005</v>
      </c>
      <c r="L18" s="55">
        <f t="shared" si="3"/>
        <v>13010.513083333333</v>
      </c>
      <c r="M18" s="56">
        <v>86595.199999999997</v>
      </c>
      <c r="N18" s="57">
        <f t="shared" si="4"/>
        <v>99605.713083333336</v>
      </c>
    </row>
    <row r="19" spans="1:16">
      <c r="A19" s="17">
        <f t="shared" si="5"/>
        <v>11</v>
      </c>
      <c r="B19" s="1" t="s">
        <v>12</v>
      </c>
      <c r="C19" s="3"/>
      <c r="D19" s="42">
        <v>5149.8900000000003</v>
      </c>
      <c r="E19" s="20">
        <v>166.10499999999999</v>
      </c>
      <c r="F19" s="77">
        <v>2186.94</v>
      </c>
      <c r="G19" s="65">
        <f>+KURS!E79</f>
        <v>12.196</v>
      </c>
      <c r="H19" s="25">
        <f t="shared" si="1"/>
        <v>2377.4748749999999</v>
      </c>
      <c r="I19" s="25">
        <f t="shared" si="0"/>
        <v>28995.683575499999</v>
      </c>
      <c r="J19" s="56">
        <v>21187.8</v>
      </c>
      <c r="K19" s="57">
        <f t="shared" si="2"/>
        <v>50183.483575499995</v>
      </c>
      <c r="L19" s="55">
        <f t="shared" si="3"/>
        <v>13010.513083333333</v>
      </c>
      <c r="M19" s="56">
        <v>90724.71</v>
      </c>
      <c r="N19" s="57">
        <f t="shared" si="4"/>
        <v>103735.22308333335</v>
      </c>
      <c r="P19" s="6"/>
    </row>
    <row r="20" spans="1:16">
      <c r="A20" s="17">
        <f t="shared" si="5"/>
        <v>12</v>
      </c>
      <c r="B20" s="1" t="s">
        <v>13</v>
      </c>
      <c r="C20" s="3"/>
      <c r="D20" s="42">
        <v>5166.9799999999996</v>
      </c>
      <c r="E20" s="20">
        <v>168.63800000000001</v>
      </c>
      <c r="F20" s="77">
        <v>2067.52</v>
      </c>
      <c r="G20" s="65">
        <f>+KURS!E78</f>
        <v>12.44</v>
      </c>
      <c r="H20" s="25">
        <f t="shared" si="1"/>
        <v>2377.4748749999999</v>
      </c>
      <c r="I20" s="25">
        <f t="shared" si="0"/>
        <v>29575.787444999998</v>
      </c>
      <c r="J20" s="56">
        <v>23537.88</v>
      </c>
      <c r="K20" s="57">
        <f t="shared" si="2"/>
        <v>53113.667444999999</v>
      </c>
      <c r="L20" s="55">
        <f t="shared" si="3"/>
        <v>13010.513083333333</v>
      </c>
      <c r="M20" s="56">
        <v>127303.38</v>
      </c>
      <c r="N20" s="57">
        <f t="shared" si="4"/>
        <v>140313.89308333333</v>
      </c>
      <c r="P20" s="6"/>
    </row>
    <row r="21" spans="1:16">
      <c r="A21" s="17">
        <f t="shared" si="5"/>
        <v>13</v>
      </c>
      <c r="B21" s="1" t="s">
        <v>2</v>
      </c>
      <c r="C21" s="2">
        <v>2015</v>
      </c>
      <c r="D21" s="43">
        <v>5289.4040000000005</v>
      </c>
      <c r="E21" s="20">
        <v>171.49700000000001</v>
      </c>
      <c r="F21" s="77">
        <v>2096.16</v>
      </c>
      <c r="G21" s="65">
        <f>+KURS!E77</f>
        <v>12.625</v>
      </c>
      <c r="H21" s="66">
        <f>29275.9408/12</f>
        <v>2439.6617333333334</v>
      </c>
      <c r="I21" s="25">
        <f t="shared" si="0"/>
        <v>30800.729383333335</v>
      </c>
      <c r="J21" s="56">
        <v>53594.18</v>
      </c>
      <c r="K21" s="57">
        <f t="shared" si="2"/>
        <v>84394.909383333332</v>
      </c>
      <c r="L21" s="55">
        <f>179465.8672/12</f>
        <v>14955.488933333334</v>
      </c>
      <c r="M21" s="56">
        <v>82797.399999999994</v>
      </c>
      <c r="N21" s="57">
        <f t="shared" si="4"/>
        <v>97752.888933333335</v>
      </c>
    </row>
    <row r="22" spans="1:16">
      <c r="A22" s="17">
        <f t="shared" si="5"/>
        <v>14</v>
      </c>
      <c r="B22" s="1" t="s">
        <v>3</v>
      </c>
      <c r="D22" s="43">
        <v>5450.2939999999999</v>
      </c>
      <c r="E22" s="21">
        <v>174.31700000000001</v>
      </c>
      <c r="F22" s="77">
        <v>2144.2600000000002</v>
      </c>
      <c r="G22" s="65">
        <f>+KURS!E76</f>
        <v>12.863</v>
      </c>
      <c r="H22" s="66">
        <f t="shared" ref="H22:H32" si="6">29275.9408/12</f>
        <v>2439.6617333333334</v>
      </c>
      <c r="I22" s="25">
        <f t="shared" si="0"/>
        <v>31381.368875866665</v>
      </c>
      <c r="J22" s="58">
        <v>62446.52</v>
      </c>
      <c r="K22" s="57">
        <f t="shared" si="2"/>
        <v>93827.888875866658</v>
      </c>
      <c r="L22" s="55">
        <f t="shared" ref="L22:L32" si="7">179465.8672/12</f>
        <v>14955.488933333334</v>
      </c>
      <c r="M22" s="58">
        <v>68153.850000000006</v>
      </c>
      <c r="N22" s="57">
        <f t="shared" si="4"/>
        <v>83109.338933333347</v>
      </c>
    </row>
    <row r="23" spans="1:16">
      <c r="A23" s="17">
        <f t="shared" si="5"/>
        <v>15</v>
      </c>
      <c r="B23" s="1" t="s">
        <v>4</v>
      </c>
      <c r="D23" s="43">
        <v>5518.6750000000002</v>
      </c>
      <c r="E23" s="21">
        <v>174.09800000000001</v>
      </c>
      <c r="F23" s="77">
        <v>2125.52</v>
      </c>
      <c r="G23" s="65">
        <f>+KURS!E75</f>
        <v>13.084</v>
      </c>
      <c r="H23" s="66">
        <f t="shared" si="6"/>
        <v>2439.6617333333334</v>
      </c>
      <c r="I23" s="25">
        <f t="shared" si="0"/>
        <v>31920.534118933334</v>
      </c>
      <c r="J23" s="58">
        <v>55559.92</v>
      </c>
      <c r="K23" s="57">
        <f t="shared" si="2"/>
        <v>87480.454118933325</v>
      </c>
      <c r="L23" s="55">
        <f t="shared" si="7"/>
        <v>14955.488933333334</v>
      </c>
      <c r="M23" s="58">
        <v>85791.25</v>
      </c>
      <c r="N23" s="57">
        <f t="shared" si="4"/>
        <v>100746.73893333334</v>
      </c>
    </row>
    <row r="24" spans="1:16">
      <c r="A24" s="17">
        <f t="shared" si="5"/>
        <v>16</v>
      </c>
      <c r="B24" s="1" t="s">
        <v>5</v>
      </c>
      <c r="D24" s="42">
        <v>5086.4250000000002</v>
      </c>
      <c r="E24" s="21">
        <v>161.71</v>
      </c>
      <c r="F24" s="77">
        <v>2200.4</v>
      </c>
      <c r="G24" s="67">
        <f>+KURS!E74</f>
        <v>12.936999999999999</v>
      </c>
      <c r="H24" s="66">
        <f t="shared" si="6"/>
        <v>2439.6617333333334</v>
      </c>
      <c r="I24" s="25">
        <f t="shared" si="0"/>
        <v>31561.903844133332</v>
      </c>
      <c r="J24" s="58">
        <v>68172.2</v>
      </c>
      <c r="K24" s="57">
        <f t="shared" si="2"/>
        <v>99734.103844133322</v>
      </c>
      <c r="L24" s="55">
        <f t="shared" si="7"/>
        <v>14955.488933333334</v>
      </c>
      <c r="M24" s="58">
        <v>82213.070000000007</v>
      </c>
      <c r="N24" s="57">
        <f t="shared" si="4"/>
        <v>97168.558933333348</v>
      </c>
    </row>
    <row r="25" spans="1:16">
      <c r="A25" s="17">
        <f t="shared" si="5"/>
        <v>17</v>
      </c>
      <c r="B25" s="1" t="s">
        <v>6</v>
      </c>
      <c r="D25" s="42">
        <v>5216.3789999999999</v>
      </c>
      <c r="E25" s="21">
        <v>167.066</v>
      </c>
      <c r="F25" s="77">
        <v>2154.2199999999998</v>
      </c>
      <c r="G25" s="67">
        <f>+KURS!E73</f>
        <v>13.211</v>
      </c>
      <c r="H25" s="66">
        <f t="shared" si="6"/>
        <v>2439.6617333333334</v>
      </c>
      <c r="I25" s="25">
        <f t="shared" si="0"/>
        <v>32230.371159066668</v>
      </c>
      <c r="J25" s="58">
        <v>54318.73</v>
      </c>
      <c r="K25" s="57">
        <f t="shared" si="2"/>
        <v>86549.101159066675</v>
      </c>
      <c r="L25" s="55">
        <f t="shared" si="7"/>
        <v>14955.488933333334</v>
      </c>
      <c r="M25" s="58">
        <v>60981.599999999999</v>
      </c>
      <c r="N25" s="57">
        <f t="shared" si="4"/>
        <v>75937.088933333333</v>
      </c>
    </row>
    <row r="26" spans="1:16">
      <c r="A26" s="17">
        <f t="shared" si="5"/>
        <v>18</v>
      </c>
      <c r="B26" s="1" t="s">
        <v>7</v>
      </c>
      <c r="D26" s="42">
        <v>4910.6580000000004</v>
      </c>
      <c r="E26" s="21">
        <v>157.91900000000001</v>
      </c>
      <c r="F26" s="77">
        <v>2092.88</v>
      </c>
      <c r="G26" s="67">
        <f>+KURS!E72</f>
        <v>13.332000000000001</v>
      </c>
      <c r="H26" s="66">
        <f t="shared" si="6"/>
        <v>2439.6617333333334</v>
      </c>
      <c r="I26" s="25">
        <f t="shared" si="0"/>
        <v>32525.570228800003</v>
      </c>
      <c r="J26" s="58">
        <v>46243.38</v>
      </c>
      <c r="K26" s="57">
        <f t="shared" si="2"/>
        <v>78768.950228800008</v>
      </c>
      <c r="L26" s="55">
        <f t="shared" si="7"/>
        <v>14955.488933333334</v>
      </c>
      <c r="M26" s="58">
        <v>57756.959999999999</v>
      </c>
      <c r="N26" s="57">
        <f t="shared" si="4"/>
        <v>72712.448933333333</v>
      </c>
    </row>
    <row r="27" spans="1:16">
      <c r="A27" s="17">
        <f t="shared" si="5"/>
        <v>19</v>
      </c>
      <c r="B27" s="1" t="s">
        <v>8</v>
      </c>
      <c r="D27" s="42">
        <v>4802.5290000000005</v>
      </c>
      <c r="E27" s="21">
        <v>154.49700000000001</v>
      </c>
      <c r="F27" s="77">
        <v>1971.35</v>
      </c>
      <c r="G27" s="67">
        <f>+KURS!E71</f>
        <v>13.481</v>
      </c>
      <c r="H27" s="66">
        <f t="shared" si="6"/>
        <v>2439.6617333333334</v>
      </c>
      <c r="I27" s="25">
        <f t="shared" si="0"/>
        <v>32889.079827066664</v>
      </c>
      <c r="J27" s="58">
        <v>37633.379999999997</v>
      </c>
      <c r="K27" s="57">
        <f t="shared" si="2"/>
        <v>70522.459827066661</v>
      </c>
      <c r="L27" s="55">
        <f t="shared" si="7"/>
        <v>14955.488933333334</v>
      </c>
      <c r="M27" s="58">
        <v>48673.03</v>
      </c>
      <c r="N27" s="57">
        <f t="shared" si="4"/>
        <v>63628.518933333333</v>
      </c>
    </row>
    <row r="28" spans="1:16">
      <c r="A28" s="17">
        <f t="shared" si="5"/>
        <v>20</v>
      </c>
      <c r="B28" s="1" t="s">
        <v>9</v>
      </c>
      <c r="D28" s="42">
        <v>4509.607</v>
      </c>
      <c r="E28" s="21">
        <v>142.30600000000001</v>
      </c>
      <c r="F28" s="77">
        <v>1796.27</v>
      </c>
      <c r="G28" s="67">
        <f>+KURS!E72</f>
        <v>13.332000000000001</v>
      </c>
      <c r="H28" s="66">
        <f t="shared" si="6"/>
        <v>2439.6617333333334</v>
      </c>
      <c r="I28" s="25">
        <f t="shared" si="0"/>
        <v>32525.570228800003</v>
      </c>
      <c r="J28" s="58">
        <v>39368.68</v>
      </c>
      <c r="K28" s="57">
        <f t="shared" si="2"/>
        <v>71894.250228799996</v>
      </c>
      <c r="L28" s="55">
        <f t="shared" si="7"/>
        <v>14955.488933333334</v>
      </c>
      <c r="M28" s="58">
        <v>64861.1</v>
      </c>
      <c r="N28" s="57">
        <f t="shared" si="4"/>
        <v>79816.588933333333</v>
      </c>
    </row>
    <row r="29" spans="1:16">
      <c r="A29" s="17">
        <f t="shared" si="5"/>
        <v>21</v>
      </c>
      <c r="B29" s="1" t="s">
        <v>10</v>
      </c>
      <c r="D29" s="42">
        <v>4223.9080000000004</v>
      </c>
      <c r="E29" s="21">
        <v>134.392</v>
      </c>
      <c r="F29" s="77">
        <v>1736.68</v>
      </c>
      <c r="G29" s="67">
        <f>+KURS!E69</f>
        <v>14.657</v>
      </c>
      <c r="H29" s="66">
        <f t="shared" si="6"/>
        <v>2439.6617333333334</v>
      </c>
      <c r="I29" s="25">
        <f t="shared" si="0"/>
        <v>35758.12202546667</v>
      </c>
      <c r="J29" s="58">
        <v>29930.25</v>
      </c>
      <c r="K29" s="57">
        <f t="shared" si="2"/>
        <v>65688.37202546667</v>
      </c>
      <c r="L29" s="55">
        <f t="shared" si="7"/>
        <v>14955.488933333334</v>
      </c>
      <c r="M29" s="58">
        <v>62257.19</v>
      </c>
      <c r="N29" s="57">
        <f t="shared" si="4"/>
        <v>77212.678933333344</v>
      </c>
    </row>
    <row r="30" spans="1:16">
      <c r="A30" s="17">
        <f t="shared" si="5"/>
        <v>22</v>
      </c>
      <c r="B30" s="1" t="s">
        <v>11</v>
      </c>
      <c r="D30" s="42">
        <v>4455.18</v>
      </c>
      <c r="E30" s="21">
        <v>140.958</v>
      </c>
      <c r="F30" s="77">
        <v>1882.15</v>
      </c>
      <c r="G30" s="67">
        <f>+KURS!E68</f>
        <v>13.638999999999999</v>
      </c>
      <c r="H30" s="66">
        <f t="shared" si="6"/>
        <v>2439.6617333333334</v>
      </c>
      <c r="I30" s="25">
        <f t="shared" si="0"/>
        <v>33274.546380933331</v>
      </c>
      <c r="J30" s="58">
        <v>61128.09</v>
      </c>
      <c r="K30" s="57">
        <f t="shared" si="2"/>
        <v>94402.636380933327</v>
      </c>
      <c r="L30" s="55">
        <f t="shared" si="7"/>
        <v>14955.488933333334</v>
      </c>
      <c r="M30" s="58">
        <v>80266.06</v>
      </c>
      <c r="N30" s="57">
        <f t="shared" si="4"/>
        <v>95221.548933333339</v>
      </c>
    </row>
    <row r="31" spans="1:16">
      <c r="A31" s="17">
        <f t="shared" si="5"/>
        <v>23</v>
      </c>
      <c r="B31" s="1" t="s">
        <v>12</v>
      </c>
      <c r="D31" s="42">
        <v>4446.4579999999996</v>
      </c>
      <c r="E31" s="21">
        <v>139.79900000000001</v>
      </c>
      <c r="F31" s="77">
        <v>1846.81</v>
      </c>
      <c r="G31" s="67">
        <f>+KURS!E67</f>
        <v>13.84</v>
      </c>
      <c r="H31" s="66">
        <f t="shared" si="6"/>
        <v>2439.6617333333334</v>
      </c>
      <c r="I31" s="25">
        <f t="shared" si="0"/>
        <v>33764.918389333332</v>
      </c>
      <c r="J31" s="58">
        <v>45060.6</v>
      </c>
      <c r="K31" s="57">
        <f t="shared" si="2"/>
        <v>78825.518389333331</v>
      </c>
      <c r="L31" s="55">
        <f t="shared" si="7"/>
        <v>14955.488933333334</v>
      </c>
      <c r="M31" s="58">
        <v>57109.67</v>
      </c>
      <c r="N31" s="57">
        <f t="shared" si="4"/>
        <v>72065.158933333325</v>
      </c>
    </row>
    <row r="32" spans="1:16">
      <c r="A32" s="17">
        <f t="shared" si="5"/>
        <v>24</v>
      </c>
      <c r="B32" s="1" t="s">
        <v>13</v>
      </c>
      <c r="D32" s="42">
        <v>4522.6540000000005</v>
      </c>
      <c r="E32" s="21">
        <v>145.06100000000001</v>
      </c>
      <c r="F32" s="77">
        <v>1825.28</v>
      </c>
      <c r="G32" s="67">
        <f>+KURS!E66</f>
        <v>13.795</v>
      </c>
      <c r="H32" s="66">
        <f t="shared" si="6"/>
        <v>2439.6617333333334</v>
      </c>
      <c r="I32" s="25">
        <f t="shared" si="0"/>
        <v>33655.133611333331</v>
      </c>
      <c r="J32" s="58">
        <v>37986.22</v>
      </c>
      <c r="K32" s="57">
        <f t="shared" si="2"/>
        <v>71641.353611333325</v>
      </c>
      <c r="L32" s="55">
        <f t="shared" si="7"/>
        <v>14955.488933333334</v>
      </c>
      <c r="M32" s="58">
        <v>47061.54</v>
      </c>
      <c r="N32" s="57">
        <f t="shared" si="4"/>
        <v>62017.028933333335</v>
      </c>
    </row>
    <row r="33" spans="1:14">
      <c r="A33" s="17">
        <f t="shared" si="5"/>
        <v>25</v>
      </c>
      <c r="B33" s="1" t="s">
        <v>2</v>
      </c>
      <c r="C33" s="2">
        <v>2016</v>
      </c>
      <c r="D33" s="42">
        <v>4615.1629999999996</v>
      </c>
      <c r="E33" s="21">
        <v>144.88300000000001</v>
      </c>
      <c r="F33" s="77">
        <v>1708.57</v>
      </c>
      <c r="G33" s="68">
        <f>+KURS!E65</f>
        <v>13.846</v>
      </c>
      <c r="H33" s="69">
        <f>28964.0749/12</f>
        <v>2413.6729083333335</v>
      </c>
      <c r="I33" s="25">
        <f t="shared" si="0"/>
        <v>33419.715088783334</v>
      </c>
      <c r="J33" s="58">
        <v>44385.81</v>
      </c>
      <c r="K33" s="57">
        <f t="shared" si="2"/>
        <v>77805.525088783324</v>
      </c>
      <c r="L33" s="59">
        <f>216306.0839/12</f>
        <v>18025.506991666665</v>
      </c>
      <c r="M33" s="58">
        <v>55627.7</v>
      </c>
      <c r="N33" s="57">
        <f t="shared" si="4"/>
        <v>73653.206991666666</v>
      </c>
    </row>
    <row r="34" spans="1:14">
      <c r="A34" s="17">
        <f t="shared" si="5"/>
        <v>26</v>
      </c>
      <c r="B34" s="1" t="s">
        <v>3</v>
      </c>
      <c r="D34" s="42">
        <v>4770.9560000000001</v>
      </c>
      <c r="E34" s="21">
        <v>151.14699999999999</v>
      </c>
      <c r="F34" s="77">
        <v>1712.01</v>
      </c>
      <c r="G34" s="68">
        <f>+KURS!E64</f>
        <v>13.395</v>
      </c>
      <c r="H34" s="69">
        <f t="shared" ref="H34:H44" si="8">28964.0749/12</f>
        <v>2413.6729083333335</v>
      </c>
      <c r="I34" s="25">
        <f t="shared" si="0"/>
        <v>32331.148607125</v>
      </c>
      <c r="J34" s="58">
        <v>56594.97</v>
      </c>
      <c r="K34" s="57">
        <f t="shared" si="2"/>
        <v>88926.118607124998</v>
      </c>
      <c r="L34" s="59">
        <f t="shared" ref="L34:L44" si="9">216306.0839/12</f>
        <v>18025.506991666665</v>
      </c>
      <c r="M34" s="58">
        <v>61405.760000000002</v>
      </c>
      <c r="N34" s="57">
        <f t="shared" si="4"/>
        <v>79431.266991666664</v>
      </c>
    </row>
    <row r="35" spans="1:14">
      <c r="A35" s="17">
        <f t="shared" si="5"/>
        <v>27</v>
      </c>
      <c r="B35" s="1" t="s">
        <v>4</v>
      </c>
      <c r="D35" s="42">
        <v>4845.3710000000001</v>
      </c>
      <c r="E35" s="21">
        <v>155.91200000000001</v>
      </c>
      <c r="F35" s="77">
        <v>1887.27</v>
      </c>
      <c r="G35" s="68">
        <f>+KURS!E63</f>
        <v>13.276</v>
      </c>
      <c r="H35" s="69">
        <f t="shared" si="8"/>
        <v>2413.6729083333335</v>
      </c>
      <c r="I35" s="25">
        <f t="shared" si="0"/>
        <v>32043.921531033335</v>
      </c>
      <c r="J35" s="58">
        <v>62675.34</v>
      </c>
      <c r="K35" s="57">
        <f t="shared" si="2"/>
        <v>94719.261531033335</v>
      </c>
      <c r="L35" s="59">
        <f t="shared" si="9"/>
        <v>18025.506991666665</v>
      </c>
      <c r="M35" s="58">
        <v>67462.03</v>
      </c>
      <c r="N35" s="57">
        <f t="shared" si="4"/>
        <v>85487.536991666668</v>
      </c>
    </row>
    <row r="36" spans="1:14">
      <c r="A36" s="17">
        <f t="shared" si="5"/>
        <v>28</v>
      </c>
      <c r="B36" s="1" t="s">
        <v>5</v>
      </c>
      <c r="D36" s="42">
        <v>4838.5829999999996</v>
      </c>
      <c r="E36" s="21">
        <v>157.46</v>
      </c>
      <c r="F36" s="77">
        <v>1891.16</v>
      </c>
      <c r="G36" s="68">
        <f>+KURS!E62</f>
        <v>13.204000000000001</v>
      </c>
      <c r="H36" s="69">
        <f t="shared" si="8"/>
        <v>2413.6729083333335</v>
      </c>
      <c r="I36" s="25">
        <f t="shared" si="0"/>
        <v>31870.137081633336</v>
      </c>
      <c r="J36" s="58">
        <v>51386.87</v>
      </c>
      <c r="K36" s="57">
        <f t="shared" si="2"/>
        <v>83257.007081633346</v>
      </c>
      <c r="L36" s="59">
        <f t="shared" si="9"/>
        <v>18025.506991666665</v>
      </c>
      <c r="M36" s="58">
        <v>70917.350000000006</v>
      </c>
      <c r="N36" s="57">
        <f t="shared" si="4"/>
        <v>88942.856991666675</v>
      </c>
    </row>
    <row r="37" spans="1:14">
      <c r="A37" s="17">
        <f t="shared" si="5"/>
        <v>29</v>
      </c>
      <c r="B37" s="1" t="s">
        <v>6</v>
      </c>
      <c r="D37" s="42">
        <v>4796.8689999999997</v>
      </c>
      <c r="E37" s="21">
        <v>156.351</v>
      </c>
      <c r="F37" s="77">
        <v>1862.07</v>
      </c>
      <c r="G37" s="68">
        <f>+KURS!E61</f>
        <v>13.615</v>
      </c>
      <c r="H37" s="69">
        <f t="shared" si="8"/>
        <v>2413.6729083333335</v>
      </c>
      <c r="I37" s="25">
        <f t="shared" si="0"/>
        <v>32862.156646958334</v>
      </c>
      <c r="J37" s="58">
        <v>51349.35</v>
      </c>
      <c r="K37" s="57">
        <f t="shared" si="2"/>
        <v>84211.506646958325</v>
      </c>
      <c r="L37" s="59">
        <f t="shared" si="9"/>
        <v>18025.506991666665</v>
      </c>
      <c r="M37" s="58">
        <v>58012.9</v>
      </c>
      <c r="N37" s="57">
        <f t="shared" si="4"/>
        <v>76038.406991666663</v>
      </c>
    </row>
    <row r="38" spans="1:14">
      <c r="A38" s="17">
        <f t="shared" si="5"/>
        <v>30</v>
      </c>
      <c r="B38" s="1" t="s">
        <v>7</v>
      </c>
      <c r="D38" s="42">
        <v>5016.6469999999999</v>
      </c>
      <c r="E38" s="21">
        <v>165.941</v>
      </c>
      <c r="F38" s="77">
        <v>1895.09</v>
      </c>
      <c r="G38" s="68">
        <f>+KURS!E60</f>
        <v>13.18</v>
      </c>
      <c r="H38" s="69">
        <f t="shared" si="8"/>
        <v>2413.6729083333335</v>
      </c>
      <c r="I38" s="25">
        <f t="shared" si="0"/>
        <v>31812.208931833335</v>
      </c>
      <c r="J38" s="58">
        <v>56578.53</v>
      </c>
      <c r="K38" s="57">
        <f t="shared" si="2"/>
        <v>88390.73893183333</v>
      </c>
      <c r="L38" s="59">
        <f t="shared" si="9"/>
        <v>18025.506991666665</v>
      </c>
      <c r="M38" s="58">
        <v>78913.45</v>
      </c>
      <c r="N38" s="57">
        <f t="shared" si="4"/>
        <v>96938.956991666666</v>
      </c>
    </row>
    <row r="39" spans="1:14">
      <c r="A39" s="17">
        <f t="shared" si="5"/>
        <v>31</v>
      </c>
      <c r="B39" s="1" t="s">
        <v>8</v>
      </c>
      <c r="D39" s="42">
        <v>5212.6469999999999</v>
      </c>
      <c r="E39" s="21">
        <v>173.745</v>
      </c>
      <c r="F39" s="77">
        <v>1968.97</v>
      </c>
      <c r="G39" s="68">
        <f>+KURS!E60</f>
        <v>13.18</v>
      </c>
      <c r="H39" s="69">
        <f t="shared" si="8"/>
        <v>2413.6729083333335</v>
      </c>
      <c r="I39" s="25">
        <f t="shared" si="0"/>
        <v>31812.208931833335</v>
      </c>
      <c r="J39" s="58">
        <v>63024.6</v>
      </c>
      <c r="K39" s="57">
        <f t="shared" si="2"/>
        <v>94836.808931833337</v>
      </c>
      <c r="L39" s="59">
        <f t="shared" si="9"/>
        <v>18025.506991666665</v>
      </c>
      <c r="M39" s="58">
        <v>65628.63</v>
      </c>
      <c r="N39" s="57">
        <f t="shared" si="4"/>
        <v>83654.136991666674</v>
      </c>
    </row>
    <row r="40" spans="1:14">
      <c r="A40" s="17">
        <f t="shared" si="5"/>
        <v>32</v>
      </c>
      <c r="B40" s="1" t="s">
        <v>9</v>
      </c>
      <c r="D40" s="42">
        <v>5386.0820000000003</v>
      </c>
      <c r="E40" s="21">
        <v>178.66499999999999</v>
      </c>
      <c r="F40" s="77">
        <v>2014.97</v>
      </c>
      <c r="G40" s="68">
        <f>+KURS!E58</f>
        <v>13.3</v>
      </c>
      <c r="H40" s="69">
        <f t="shared" si="8"/>
        <v>2413.6729083333335</v>
      </c>
      <c r="I40" s="25">
        <f t="shared" si="0"/>
        <v>32101.849680833337</v>
      </c>
      <c r="J40" s="58">
        <v>83426.48</v>
      </c>
      <c r="K40" s="57">
        <f t="shared" si="2"/>
        <v>115528.32968083333</v>
      </c>
      <c r="L40" s="59">
        <f t="shared" si="9"/>
        <v>18025.506991666665</v>
      </c>
      <c r="M40" s="58">
        <v>99698.62</v>
      </c>
      <c r="N40" s="57">
        <f t="shared" si="4"/>
        <v>117724.12699166666</v>
      </c>
    </row>
    <row r="41" spans="1:14">
      <c r="A41" s="17">
        <f t="shared" si="5"/>
        <v>33</v>
      </c>
      <c r="B41" s="1" t="s">
        <v>10</v>
      </c>
      <c r="D41" s="42">
        <v>5364.8040000000001</v>
      </c>
      <c r="E41" s="21">
        <v>176.929</v>
      </c>
      <c r="F41" s="77">
        <v>2053.16</v>
      </c>
      <c r="G41" s="68">
        <f>+KURS!E57</f>
        <v>12.997999999999999</v>
      </c>
      <c r="H41" s="69">
        <f t="shared" si="8"/>
        <v>2413.6729083333335</v>
      </c>
      <c r="I41" s="25">
        <f t="shared" ref="I41:I72" si="10">+G41*H41</f>
        <v>31372.920462516668</v>
      </c>
      <c r="J41" s="58">
        <v>57162.45</v>
      </c>
      <c r="K41" s="57">
        <f t="shared" si="2"/>
        <v>88535.370462516672</v>
      </c>
      <c r="L41" s="59">
        <f t="shared" si="9"/>
        <v>18025.506991666665</v>
      </c>
      <c r="M41" s="58">
        <v>100683.16</v>
      </c>
      <c r="N41" s="57">
        <f t="shared" si="4"/>
        <v>118708.66699166667</v>
      </c>
    </row>
    <row r="42" spans="1:14">
      <c r="A42" s="17">
        <f t="shared" si="5"/>
        <v>34</v>
      </c>
      <c r="B42" s="1" t="s">
        <v>11</v>
      </c>
      <c r="D42" s="42">
        <v>5422.5420000000004</v>
      </c>
      <c r="E42" s="21">
        <v>179.22</v>
      </c>
      <c r="F42" s="77">
        <v>2033.22</v>
      </c>
      <c r="G42" s="68">
        <f>+KURS!E56</f>
        <v>13.051</v>
      </c>
      <c r="H42" s="69">
        <f t="shared" si="8"/>
        <v>2413.6729083333335</v>
      </c>
      <c r="I42" s="25">
        <f t="shared" si="10"/>
        <v>31500.845126658336</v>
      </c>
      <c r="J42" s="58">
        <v>54899.22</v>
      </c>
      <c r="K42" s="57">
        <f t="shared" si="2"/>
        <v>86400.06512665833</v>
      </c>
      <c r="L42" s="59">
        <f t="shared" si="9"/>
        <v>18025.506991666665</v>
      </c>
      <c r="M42" s="58">
        <v>95264.39</v>
      </c>
      <c r="N42" s="57">
        <f t="shared" si="4"/>
        <v>113289.89699166667</v>
      </c>
    </row>
    <row r="43" spans="1:14">
      <c r="A43" s="17">
        <f t="shared" si="5"/>
        <v>35</v>
      </c>
      <c r="B43" s="1" t="s">
        <v>12</v>
      </c>
      <c r="D43" s="42">
        <v>5148.91</v>
      </c>
      <c r="E43" s="21">
        <v>169.99700000000001</v>
      </c>
      <c r="F43" s="77">
        <v>1923.66</v>
      </c>
      <c r="G43" s="68">
        <f>+KURS!E55</f>
        <v>13.563000000000001</v>
      </c>
      <c r="H43" s="69">
        <f t="shared" si="8"/>
        <v>2413.6729083333335</v>
      </c>
      <c r="I43" s="25">
        <f t="shared" si="10"/>
        <v>32736.645655725002</v>
      </c>
      <c r="J43" s="58">
        <v>58854.17</v>
      </c>
      <c r="K43" s="57">
        <f t="shared" si="2"/>
        <v>91590.815655725004</v>
      </c>
      <c r="L43" s="59">
        <f t="shared" si="9"/>
        <v>18025.506991666665</v>
      </c>
      <c r="M43" s="58">
        <v>294966.95</v>
      </c>
      <c r="N43" s="57">
        <f t="shared" si="4"/>
        <v>312992.4569916667</v>
      </c>
    </row>
    <row r="44" spans="1:14">
      <c r="A44" s="17">
        <f t="shared" si="5"/>
        <v>36</v>
      </c>
      <c r="B44" s="1" t="s">
        <v>13</v>
      </c>
      <c r="D44" s="42">
        <v>5296.7110000000002</v>
      </c>
      <c r="E44" s="20">
        <v>172.077</v>
      </c>
      <c r="F44" s="77">
        <v>1907.86</v>
      </c>
      <c r="G44" s="68">
        <f>+KURS!E54</f>
        <v>13.436</v>
      </c>
      <c r="H44" s="69">
        <f t="shared" si="8"/>
        <v>2413.6729083333335</v>
      </c>
      <c r="I44" s="25">
        <f t="shared" si="10"/>
        <v>32430.109196366669</v>
      </c>
      <c r="J44" s="58">
        <v>48151.32</v>
      </c>
      <c r="K44" s="57">
        <f t="shared" si="2"/>
        <v>80581.429196366662</v>
      </c>
      <c r="L44" s="59">
        <f t="shared" si="9"/>
        <v>18025.506991666665</v>
      </c>
      <c r="M44" s="58">
        <v>107514.52</v>
      </c>
      <c r="N44" s="57">
        <f t="shared" si="4"/>
        <v>125540.02699166667</v>
      </c>
    </row>
    <row r="45" spans="1:14">
      <c r="A45" s="17">
        <f t="shared" si="5"/>
        <v>37</v>
      </c>
      <c r="B45" s="1" t="s">
        <v>2</v>
      </c>
      <c r="C45" s="2">
        <v>2017</v>
      </c>
      <c r="D45" s="42">
        <v>5294.1030000000001</v>
      </c>
      <c r="E45" s="20">
        <v>172.298</v>
      </c>
      <c r="F45" s="77">
        <v>2012.95</v>
      </c>
      <c r="G45" s="67">
        <f>+KURS!E53</f>
        <v>13.343</v>
      </c>
      <c r="H45" s="66">
        <f>7293.7023/3</f>
        <v>2431.2341000000001</v>
      </c>
      <c r="I45" s="25">
        <f t="shared" si="10"/>
        <v>32439.956596300002</v>
      </c>
      <c r="J45" s="58">
        <v>85135.89</v>
      </c>
      <c r="K45" s="57">
        <f t="shared" si="2"/>
        <v>117575.84659630001</v>
      </c>
      <c r="L45" s="59">
        <f>68764.8151/3</f>
        <v>22921.605033333337</v>
      </c>
      <c r="M45" s="58">
        <v>86102.68</v>
      </c>
      <c r="N45" s="57">
        <f t="shared" si="4"/>
        <v>109024.28503333333</v>
      </c>
    </row>
    <row r="46" spans="1:14">
      <c r="A46" s="17">
        <f t="shared" si="5"/>
        <v>38</v>
      </c>
      <c r="B46" s="1" t="s">
        <v>3</v>
      </c>
      <c r="D46" s="42">
        <v>5386.692</v>
      </c>
      <c r="E46" s="20">
        <v>174.745</v>
      </c>
      <c r="F46" s="77">
        <v>2066.9499999999998</v>
      </c>
      <c r="G46" s="67">
        <f>+KURS!E52</f>
        <v>13.347</v>
      </c>
      <c r="H46" s="66">
        <f t="shared" ref="H46:H47" si="11">7293.7023/3</f>
        <v>2431.2341000000001</v>
      </c>
      <c r="I46" s="25">
        <f t="shared" si="10"/>
        <v>32449.6815327</v>
      </c>
      <c r="J46" s="58">
        <v>97864.2</v>
      </c>
      <c r="K46" s="57">
        <f t="shared" si="2"/>
        <v>130313.8815327</v>
      </c>
      <c r="L46" s="59">
        <f t="shared" ref="L46:L47" si="12">68764.8151/3</f>
        <v>22921.605033333337</v>
      </c>
      <c r="M46" s="58">
        <v>98669.29</v>
      </c>
      <c r="N46" s="57">
        <f t="shared" si="4"/>
        <v>121590.89503333333</v>
      </c>
    </row>
    <row r="47" spans="1:14">
      <c r="A47" s="17">
        <f t="shared" si="5"/>
        <v>39</v>
      </c>
      <c r="B47" s="1" t="s">
        <v>4</v>
      </c>
      <c r="D47" s="42">
        <v>5568.1059999999998</v>
      </c>
      <c r="E47" s="20">
        <v>180.49199999999999</v>
      </c>
      <c r="F47" s="77">
        <v>2120.9699999999998</v>
      </c>
      <c r="G47" s="67">
        <f>+KURS!E51</f>
        <v>13.321</v>
      </c>
      <c r="H47" s="66">
        <f t="shared" si="11"/>
        <v>2431.2341000000001</v>
      </c>
      <c r="I47" s="25">
        <f t="shared" si="10"/>
        <v>32386.4694461</v>
      </c>
      <c r="J47" s="58">
        <v>109510.6</v>
      </c>
      <c r="K47" s="57">
        <f t="shared" si="2"/>
        <v>141897.06944610001</v>
      </c>
      <c r="L47" s="59">
        <f t="shared" si="12"/>
        <v>22921.605033333337</v>
      </c>
      <c r="M47" s="58">
        <v>99391.63</v>
      </c>
      <c r="N47" s="57">
        <f t="shared" si="4"/>
        <v>122313.23503333335</v>
      </c>
    </row>
    <row r="48" spans="1:14">
      <c r="A48" s="17">
        <f t="shared" si="5"/>
        <v>40</v>
      </c>
      <c r="B48" s="1" t="s">
        <v>5</v>
      </c>
      <c r="D48" s="42">
        <v>5685.2979999999998</v>
      </c>
      <c r="E48" s="20">
        <v>184.691</v>
      </c>
      <c r="F48" s="77">
        <v>2183.56</v>
      </c>
      <c r="G48" s="67">
        <f>+KURS!E50</f>
        <v>13.327</v>
      </c>
      <c r="H48" s="66">
        <f>8259.7028/3</f>
        <v>2753.2342666666664</v>
      </c>
      <c r="I48" s="25">
        <f t="shared" si="10"/>
        <v>36692.353071866666</v>
      </c>
      <c r="J48" s="58">
        <v>118990.32</v>
      </c>
      <c r="K48" s="57">
        <f t="shared" si="2"/>
        <v>155682.67307186668</v>
      </c>
      <c r="L48" s="59">
        <f>61005.3622/3</f>
        <v>20335.120733333333</v>
      </c>
      <c r="M48" s="58">
        <v>105021.24</v>
      </c>
      <c r="N48" s="57">
        <f t="shared" si="4"/>
        <v>125356.36073333333</v>
      </c>
    </row>
    <row r="49" spans="1:18">
      <c r="A49" s="17">
        <f t="shared" si="5"/>
        <v>41</v>
      </c>
      <c r="B49" s="1" t="s">
        <v>6</v>
      </c>
      <c r="D49" s="42">
        <v>5738.1549999999997</v>
      </c>
      <c r="E49" s="20">
        <v>183.12200000000001</v>
      </c>
      <c r="F49" s="77">
        <v>2242.3000000000002</v>
      </c>
      <c r="G49" s="67">
        <f>+KURS!E49</f>
        <v>13.321</v>
      </c>
      <c r="H49" s="66">
        <f t="shared" ref="H49:H50" si="13">8259.7028/3</f>
        <v>2753.2342666666664</v>
      </c>
      <c r="I49" s="25">
        <f t="shared" si="10"/>
        <v>36675.833666266662</v>
      </c>
      <c r="J49" s="58">
        <v>95399.89</v>
      </c>
      <c r="K49" s="57">
        <f t="shared" si="2"/>
        <v>132075.72366626665</v>
      </c>
      <c r="L49" s="59">
        <f t="shared" ref="L49:L50" si="14">61005.3622/3</f>
        <v>20335.120733333333</v>
      </c>
      <c r="M49" s="58">
        <v>96024.46</v>
      </c>
      <c r="N49" s="57">
        <f t="shared" si="4"/>
        <v>116359.58073333334</v>
      </c>
    </row>
    <row r="50" spans="1:18">
      <c r="A50" s="17">
        <f t="shared" si="5"/>
        <v>42</v>
      </c>
      <c r="B50" s="1" t="s">
        <v>7</v>
      </c>
      <c r="D50" s="42">
        <v>5829.7079999999996</v>
      </c>
      <c r="E50" s="20">
        <v>185.21700000000001</v>
      </c>
      <c r="F50" s="77">
        <v>2278.84</v>
      </c>
      <c r="G50" s="67">
        <f>+KURS!E48</f>
        <v>13.319000000000001</v>
      </c>
      <c r="H50" s="66">
        <f t="shared" si="13"/>
        <v>2753.2342666666664</v>
      </c>
      <c r="I50" s="25">
        <f t="shared" si="10"/>
        <v>36670.327197733335</v>
      </c>
      <c r="J50" s="58">
        <v>63859.4</v>
      </c>
      <c r="K50" s="57">
        <f t="shared" si="2"/>
        <v>100529.72719773333</v>
      </c>
      <c r="L50" s="59">
        <f t="shared" si="14"/>
        <v>20335.120733333333</v>
      </c>
      <c r="M50" s="58">
        <v>68179.19</v>
      </c>
      <c r="N50" s="57">
        <f t="shared" si="4"/>
        <v>88514.310733333332</v>
      </c>
      <c r="Q50" s="26">
        <f>SUM(L45:L50)</f>
        <v>129770.1773</v>
      </c>
      <c r="R50" s="26">
        <f>SUM(H45:H50)</f>
        <v>15553.4051</v>
      </c>
    </row>
    <row r="51" spans="1:18">
      <c r="A51" s="17">
        <f t="shared" si="5"/>
        <v>43</v>
      </c>
      <c r="B51" s="1" t="s">
        <v>8</v>
      </c>
      <c r="D51" s="42">
        <v>5840.9390000000003</v>
      </c>
      <c r="E51" s="20">
        <v>184.54300000000001</v>
      </c>
      <c r="F51" s="77">
        <v>2413.3200000000002</v>
      </c>
      <c r="G51" s="67">
        <f>+KURS!E47</f>
        <v>13.323</v>
      </c>
      <c r="H51" s="66">
        <f>+R51</f>
        <v>2592.2341833333335</v>
      </c>
      <c r="I51" s="25">
        <f t="shared" si="10"/>
        <v>34536.336024550001</v>
      </c>
      <c r="J51" s="58">
        <v>74683.88</v>
      </c>
      <c r="K51" s="57">
        <f t="shared" si="2"/>
        <v>109220.21602455</v>
      </c>
      <c r="L51" s="59">
        <f>+Q51</f>
        <v>21628.362883333331</v>
      </c>
      <c r="M51" s="58">
        <v>85323.74</v>
      </c>
      <c r="N51" s="57">
        <f t="shared" si="4"/>
        <v>106952.10288333334</v>
      </c>
      <c r="Q51" s="19">
        <f>+Q50/6</f>
        <v>21628.362883333331</v>
      </c>
      <c r="R51">
        <f>+R50/6</f>
        <v>2592.2341833333335</v>
      </c>
    </row>
    <row r="52" spans="1:18">
      <c r="A52" s="17">
        <f t="shared" si="5"/>
        <v>44</v>
      </c>
      <c r="B52" s="1" t="s">
        <v>9</v>
      </c>
      <c r="D52" s="42">
        <v>5864.0590000000002</v>
      </c>
      <c r="E52" s="20">
        <v>186.08500000000001</v>
      </c>
      <c r="F52" s="77">
        <v>2489.66</v>
      </c>
      <c r="G52" s="67">
        <f>+KURS!E46</f>
        <v>13.351000000000001</v>
      </c>
      <c r="H52" s="66">
        <f>+H51</f>
        <v>2592.2341833333335</v>
      </c>
      <c r="I52" s="25">
        <f t="shared" si="10"/>
        <v>34608.918581683334</v>
      </c>
      <c r="J52" s="58">
        <v>86638.8</v>
      </c>
      <c r="K52" s="57">
        <f t="shared" si="2"/>
        <v>121247.71858168334</v>
      </c>
      <c r="L52" s="59">
        <f>+L51</f>
        <v>21628.362883333331</v>
      </c>
      <c r="M52" s="58">
        <v>92886.06</v>
      </c>
      <c r="N52" s="57">
        <f t="shared" si="4"/>
        <v>114514.42288333333</v>
      </c>
    </row>
    <row r="53" spans="1:18">
      <c r="A53" s="17">
        <f t="shared" si="5"/>
        <v>45</v>
      </c>
      <c r="B53" s="1" t="s">
        <v>10</v>
      </c>
      <c r="D53" s="42">
        <v>5900.8540000000003</v>
      </c>
      <c r="E53" s="20">
        <v>184.22900000000001</v>
      </c>
      <c r="F53" s="77">
        <v>2493.65</v>
      </c>
      <c r="G53" s="67">
        <f>+KURS!E45</f>
        <v>13.492000000000001</v>
      </c>
      <c r="H53" s="66">
        <f t="shared" ref="H53:H56" si="15">+H52</f>
        <v>2592.2341833333335</v>
      </c>
      <c r="I53" s="25">
        <f t="shared" si="10"/>
        <v>34974.423601533337</v>
      </c>
      <c r="J53" s="58">
        <v>72831.44</v>
      </c>
      <c r="K53" s="57">
        <f t="shared" si="2"/>
        <v>107805.86360153335</v>
      </c>
      <c r="L53" s="59">
        <f t="shared" ref="L53:L56" si="16">+L52</f>
        <v>21628.362883333331</v>
      </c>
      <c r="M53" s="58">
        <v>84050.3</v>
      </c>
      <c r="N53" s="57">
        <f t="shared" si="4"/>
        <v>105678.66288333334</v>
      </c>
    </row>
    <row r="54" spans="1:18">
      <c r="A54" s="17">
        <f t="shared" si="5"/>
        <v>46</v>
      </c>
      <c r="B54" s="1" t="s">
        <v>11</v>
      </c>
      <c r="D54" s="42">
        <v>6005.7839999999997</v>
      </c>
      <c r="E54" s="20">
        <v>185.852</v>
      </c>
      <c r="F54" s="77">
        <v>2556.88</v>
      </c>
      <c r="G54" s="67">
        <f>+KURS!E44</f>
        <v>13.571999999999999</v>
      </c>
      <c r="H54" s="66">
        <f t="shared" si="15"/>
        <v>2592.2341833333335</v>
      </c>
      <c r="I54" s="25">
        <f t="shared" si="10"/>
        <v>35181.802336200002</v>
      </c>
      <c r="J54" s="58">
        <v>108664.18</v>
      </c>
      <c r="K54" s="57">
        <f t="shared" si="2"/>
        <v>143845.98233619999</v>
      </c>
      <c r="L54" s="59">
        <f t="shared" si="16"/>
        <v>21628.362883333331</v>
      </c>
      <c r="M54" s="58">
        <v>114864.73</v>
      </c>
      <c r="N54" s="57">
        <f t="shared" si="4"/>
        <v>136493.09288333333</v>
      </c>
    </row>
    <row r="55" spans="1:18">
      <c r="A55" s="17">
        <f t="shared" si="5"/>
        <v>47</v>
      </c>
      <c r="B55" s="1" t="s">
        <v>12</v>
      </c>
      <c r="D55" s="42">
        <v>5952.1379999999999</v>
      </c>
      <c r="E55" s="20">
        <v>180.1619</v>
      </c>
      <c r="F55" s="77">
        <v>2598.69</v>
      </c>
      <c r="G55" s="67">
        <f>+KURS!E43</f>
        <v>13.513999999999999</v>
      </c>
      <c r="H55" s="66">
        <f t="shared" si="15"/>
        <v>2592.2341833333335</v>
      </c>
      <c r="I55" s="25">
        <f t="shared" si="10"/>
        <v>35031.452753566664</v>
      </c>
      <c r="J55" s="58">
        <v>104660</v>
      </c>
      <c r="K55" s="57">
        <f t="shared" si="2"/>
        <v>139691.45275356667</v>
      </c>
      <c r="L55" s="59">
        <f t="shared" si="16"/>
        <v>21628.362883333331</v>
      </c>
      <c r="M55" s="58">
        <v>123276.34</v>
      </c>
      <c r="N55" s="57">
        <f t="shared" si="4"/>
        <v>144904.70288333332</v>
      </c>
    </row>
    <row r="56" spans="1:18">
      <c r="A56" s="17">
        <f t="shared" si="5"/>
        <v>48</v>
      </c>
      <c r="B56" s="1" t="s">
        <v>13</v>
      </c>
      <c r="D56" s="42">
        <v>6355.6540000000005</v>
      </c>
      <c r="E56" s="20">
        <v>189.86</v>
      </c>
      <c r="F56" s="77">
        <v>2682.62</v>
      </c>
      <c r="G56" s="67">
        <f>+KURS!E42</f>
        <v>13.548</v>
      </c>
      <c r="H56" s="66">
        <f t="shared" si="15"/>
        <v>2592.2341833333335</v>
      </c>
      <c r="I56" s="25">
        <f t="shared" si="10"/>
        <v>35119.588715800004</v>
      </c>
      <c r="J56" s="58">
        <v>108538.04</v>
      </c>
      <c r="K56" s="57">
        <f t="shared" si="2"/>
        <v>143657.62871580001</v>
      </c>
      <c r="L56" s="59">
        <f t="shared" si="16"/>
        <v>21628.362883333331</v>
      </c>
      <c r="M56" s="58">
        <v>112856.12</v>
      </c>
      <c r="N56" s="57">
        <f t="shared" si="4"/>
        <v>134484.48288333332</v>
      </c>
    </row>
    <row r="57" spans="1:18">
      <c r="A57" s="17">
        <f t="shared" si="5"/>
        <v>49</v>
      </c>
      <c r="B57" s="1" t="s">
        <v>2</v>
      </c>
      <c r="C57" s="2">
        <v>2018</v>
      </c>
      <c r="D57" s="42">
        <v>6605.6310000000003</v>
      </c>
      <c r="E57" s="20">
        <v>197.45400000000001</v>
      </c>
      <c r="F57" s="77">
        <v>2895.52</v>
      </c>
      <c r="G57" s="67">
        <f>+KURS!E41</f>
        <v>13.413</v>
      </c>
      <c r="H57" s="66">
        <f t="shared" ref="H57:H67" si="17">29307.91/12</f>
        <v>2442.3258333333333</v>
      </c>
      <c r="I57" s="25">
        <f t="shared" si="10"/>
        <v>32758.916402499999</v>
      </c>
      <c r="J57" s="58">
        <v>68304.210000000006</v>
      </c>
      <c r="K57" s="57">
        <f t="shared" si="2"/>
        <v>101063.1264025</v>
      </c>
      <c r="L57" s="59">
        <f t="shared" ref="L57:L67" si="18">328604.91/12</f>
        <v>27383.742499999997</v>
      </c>
      <c r="M57" s="58">
        <v>130597.79</v>
      </c>
      <c r="N57" s="57">
        <f t="shared" si="4"/>
        <v>157981.5325</v>
      </c>
    </row>
    <row r="58" spans="1:18">
      <c r="A58" s="17">
        <f t="shared" si="5"/>
        <v>50</v>
      </c>
      <c r="B58" s="1" t="s">
        <v>3</v>
      </c>
      <c r="D58" s="42">
        <v>6597.2179999999998</v>
      </c>
      <c r="E58" s="20">
        <v>195.72800000000001</v>
      </c>
      <c r="F58" s="77">
        <v>2783.03</v>
      </c>
      <c r="G58" s="67">
        <f>+KURS!E40</f>
        <v>13.707000000000001</v>
      </c>
      <c r="H58" s="66">
        <f t="shared" si="17"/>
        <v>2442.3258333333333</v>
      </c>
      <c r="I58" s="25">
        <f t="shared" si="10"/>
        <v>33476.960197500004</v>
      </c>
      <c r="J58" s="58">
        <v>47732.82</v>
      </c>
      <c r="K58" s="57">
        <f t="shared" si="2"/>
        <v>81209.780197500004</v>
      </c>
      <c r="L58" s="59">
        <f t="shared" si="18"/>
        <v>27383.742499999997</v>
      </c>
      <c r="M58" s="58">
        <v>124322.7</v>
      </c>
      <c r="N58" s="57">
        <f t="shared" si="4"/>
        <v>151706.4425</v>
      </c>
    </row>
    <row r="59" spans="1:18">
      <c r="A59" s="17">
        <f t="shared" si="5"/>
        <v>51</v>
      </c>
      <c r="B59" s="1" t="s">
        <v>4</v>
      </c>
      <c r="D59" s="42">
        <v>6188.9870000000001</v>
      </c>
      <c r="E59" s="20">
        <v>183.589</v>
      </c>
      <c r="F59" s="77">
        <v>2709.56</v>
      </c>
      <c r="G59" s="67">
        <f>+KURS!E39</f>
        <v>13.756</v>
      </c>
      <c r="H59" s="66">
        <f t="shared" si="17"/>
        <v>2442.3258333333333</v>
      </c>
      <c r="I59" s="25">
        <f t="shared" si="10"/>
        <v>33596.634163333336</v>
      </c>
      <c r="J59" s="58">
        <v>101997.21</v>
      </c>
      <c r="K59" s="57">
        <f t="shared" si="2"/>
        <v>135593.84416333336</v>
      </c>
      <c r="L59" s="59">
        <f t="shared" si="18"/>
        <v>27383.742499999997</v>
      </c>
      <c r="M59" s="58">
        <v>119374.18</v>
      </c>
      <c r="N59" s="57">
        <f t="shared" si="4"/>
        <v>146757.92249999999</v>
      </c>
    </row>
    <row r="60" spans="1:18">
      <c r="A60" s="17">
        <f t="shared" si="5"/>
        <v>52</v>
      </c>
      <c r="B60" s="1" t="s">
        <v>5</v>
      </c>
      <c r="D60" s="42">
        <v>5994.5950000000003</v>
      </c>
      <c r="E60" s="20">
        <v>180.93199999999999</v>
      </c>
      <c r="F60" s="77">
        <v>2661.62</v>
      </c>
      <c r="G60" s="67">
        <f>+KURS!E38</f>
        <v>13.877000000000001</v>
      </c>
      <c r="H60" s="66">
        <f t="shared" si="17"/>
        <v>2442.3258333333333</v>
      </c>
      <c r="I60" s="25">
        <f t="shared" si="10"/>
        <v>33892.155589166665</v>
      </c>
      <c r="J60" s="58">
        <v>45859.51</v>
      </c>
      <c r="K60" s="57">
        <f t="shared" si="2"/>
        <v>79751.66558916666</v>
      </c>
      <c r="L60" s="59">
        <f t="shared" si="18"/>
        <v>27383.742499999997</v>
      </c>
      <c r="M60" s="58">
        <v>100771.06</v>
      </c>
      <c r="N60" s="57">
        <f t="shared" si="4"/>
        <v>128154.80249999999</v>
      </c>
    </row>
    <row r="61" spans="1:18">
      <c r="A61" s="17">
        <f t="shared" si="5"/>
        <v>53</v>
      </c>
      <c r="B61" s="1" t="s">
        <v>6</v>
      </c>
      <c r="D61" s="42">
        <v>5983.5870000000004</v>
      </c>
      <c r="E61" s="20">
        <v>177.02099999999999</v>
      </c>
      <c r="F61" s="77">
        <v>2657.8</v>
      </c>
      <c r="G61" s="67">
        <f>+KURS!E37</f>
        <v>13.951000000000001</v>
      </c>
      <c r="H61" s="66">
        <f t="shared" si="17"/>
        <v>2442.3258333333333</v>
      </c>
      <c r="I61" s="25">
        <f t="shared" si="10"/>
        <v>34072.887700833337</v>
      </c>
      <c r="J61" s="58">
        <v>76478.460000000006</v>
      </c>
      <c r="K61" s="57">
        <f t="shared" si="2"/>
        <v>110551.34770083334</v>
      </c>
      <c r="L61" s="59">
        <f t="shared" si="18"/>
        <v>27383.742499999997</v>
      </c>
      <c r="M61" s="58">
        <v>105758.58</v>
      </c>
      <c r="N61" s="57">
        <f t="shared" si="4"/>
        <v>133142.32250000001</v>
      </c>
    </row>
    <row r="62" spans="1:18">
      <c r="A62" s="17">
        <f t="shared" si="5"/>
        <v>54</v>
      </c>
      <c r="B62" s="1" t="s">
        <v>7</v>
      </c>
      <c r="D62" s="42">
        <v>5799.2370000000001</v>
      </c>
      <c r="E62" s="20">
        <v>173.25399999999999</v>
      </c>
      <c r="F62" s="77">
        <v>2574.0700000000002</v>
      </c>
      <c r="G62" s="67">
        <f>+KURS!E36</f>
        <v>14.404</v>
      </c>
      <c r="H62" s="66">
        <f t="shared" si="17"/>
        <v>2442.3258333333333</v>
      </c>
      <c r="I62" s="25">
        <f t="shared" si="10"/>
        <v>35179.261303333333</v>
      </c>
      <c r="J62" s="58">
        <v>46153.32</v>
      </c>
      <c r="K62" s="57">
        <f t="shared" si="2"/>
        <v>81332.58130333334</v>
      </c>
      <c r="L62" s="59">
        <f t="shared" si="18"/>
        <v>27383.742499999997</v>
      </c>
      <c r="M62" s="58">
        <v>75873.17</v>
      </c>
      <c r="N62" s="57">
        <f t="shared" si="4"/>
        <v>103256.91249999999</v>
      </c>
    </row>
    <row r="63" spans="1:18">
      <c r="A63" s="17">
        <f t="shared" si="5"/>
        <v>55</v>
      </c>
      <c r="B63" s="1" t="s">
        <v>8</v>
      </c>
      <c r="D63" s="42">
        <v>5936.4430000000002</v>
      </c>
      <c r="E63" s="20">
        <v>176.751</v>
      </c>
      <c r="F63" s="77">
        <v>2582.21</v>
      </c>
      <c r="G63" s="67">
        <f>+KURS!E35</f>
        <v>14.413</v>
      </c>
      <c r="H63" s="66">
        <f t="shared" si="17"/>
        <v>2442.3258333333333</v>
      </c>
      <c r="I63" s="25">
        <f t="shared" si="10"/>
        <v>35201.242235833335</v>
      </c>
      <c r="J63" s="58">
        <v>52291.7</v>
      </c>
      <c r="K63" s="57">
        <f t="shared" si="2"/>
        <v>87492.942235833325</v>
      </c>
      <c r="L63" s="59">
        <f t="shared" si="18"/>
        <v>27383.742499999997</v>
      </c>
      <c r="M63" s="58">
        <v>105560.63</v>
      </c>
      <c r="N63" s="57">
        <f t="shared" si="4"/>
        <v>132944.3725</v>
      </c>
    </row>
    <row r="64" spans="1:18">
      <c r="A64" s="17">
        <f t="shared" si="5"/>
        <v>56</v>
      </c>
      <c r="B64" s="1" t="s">
        <v>9</v>
      </c>
      <c r="D64" s="42">
        <v>6018.46</v>
      </c>
      <c r="E64" s="20">
        <v>178.56200000000001</v>
      </c>
      <c r="F64" s="77">
        <v>2520.81</v>
      </c>
      <c r="G64" s="67">
        <f>+KURS!E34</f>
        <v>14.711</v>
      </c>
      <c r="H64" s="66">
        <f t="shared" si="17"/>
        <v>2442.3258333333333</v>
      </c>
      <c r="I64" s="25">
        <f t="shared" si="10"/>
        <v>35929.055334166667</v>
      </c>
      <c r="J64" s="58">
        <v>74392.070000000007</v>
      </c>
      <c r="K64" s="57">
        <f t="shared" si="2"/>
        <v>110321.12533416667</v>
      </c>
      <c r="L64" s="59">
        <f t="shared" si="18"/>
        <v>27383.742499999997</v>
      </c>
      <c r="M64" s="58">
        <v>109722.64</v>
      </c>
      <c r="N64" s="57">
        <f t="shared" si="4"/>
        <v>137106.38250000001</v>
      </c>
    </row>
    <row r="65" spans="1:18">
      <c r="A65" s="17">
        <f t="shared" si="5"/>
        <v>57</v>
      </c>
      <c r="B65" s="1" t="s">
        <v>10</v>
      </c>
      <c r="D65" s="42">
        <v>5976.5529999999999</v>
      </c>
      <c r="E65" s="20">
        <v>176.72800000000001</v>
      </c>
      <c r="F65" s="77">
        <v>2453.73</v>
      </c>
      <c r="G65" s="67">
        <f>+KURS!E33</f>
        <v>14.929</v>
      </c>
      <c r="H65" s="66">
        <f t="shared" si="17"/>
        <v>2442.3258333333333</v>
      </c>
      <c r="I65" s="25">
        <f t="shared" si="10"/>
        <v>36461.482365833333</v>
      </c>
      <c r="J65" s="58">
        <v>46387.519999999997</v>
      </c>
      <c r="K65" s="57">
        <f t="shared" si="2"/>
        <v>82849.002365833323</v>
      </c>
      <c r="L65" s="59">
        <f t="shared" si="18"/>
        <v>27383.742499999997</v>
      </c>
      <c r="M65" s="58">
        <v>87570.15</v>
      </c>
      <c r="N65" s="57">
        <f t="shared" si="4"/>
        <v>114953.89249999999</v>
      </c>
    </row>
    <row r="66" spans="1:18">
      <c r="A66" s="17">
        <f t="shared" si="5"/>
        <v>58</v>
      </c>
      <c r="B66" s="1" t="s">
        <v>11</v>
      </c>
      <c r="D66" s="42">
        <v>5831.65</v>
      </c>
      <c r="E66" s="20">
        <v>174.142</v>
      </c>
      <c r="F66" s="77">
        <v>2203.71</v>
      </c>
      <c r="G66" s="67">
        <f>+KURS!E32</f>
        <v>15.227</v>
      </c>
      <c r="H66" s="66">
        <f t="shared" si="17"/>
        <v>2442.3258333333333</v>
      </c>
      <c r="I66" s="25">
        <f t="shared" si="10"/>
        <v>37189.295464166666</v>
      </c>
      <c r="J66" s="58">
        <v>46534.92</v>
      </c>
      <c r="K66" s="57">
        <f t="shared" si="2"/>
        <v>83724.215464166657</v>
      </c>
      <c r="L66" s="59">
        <f t="shared" si="18"/>
        <v>27383.742499999997</v>
      </c>
      <c r="M66" s="58">
        <v>109453.2</v>
      </c>
      <c r="N66" s="57">
        <f t="shared" si="4"/>
        <v>136836.9425</v>
      </c>
    </row>
    <row r="67" spans="1:18">
      <c r="A67" s="17">
        <f t="shared" si="5"/>
        <v>59</v>
      </c>
      <c r="B67" s="1" t="s">
        <v>12</v>
      </c>
      <c r="D67" s="42">
        <v>6056.1239999999998</v>
      </c>
      <c r="E67" s="20">
        <v>178.22200000000001</v>
      </c>
      <c r="F67" s="77">
        <v>2315.7800000000002</v>
      </c>
      <c r="G67" s="67">
        <f>+KURS!E31</f>
        <v>14.339</v>
      </c>
      <c r="H67" s="66">
        <f t="shared" si="17"/>
        <v>2442.3258333333333</v>
      </c>
      <c r="I67" s="25">
        <f t="shared" si="10"/>
        <v>35020.510124166671</v>
      </c>
      <c r="J67" s="58">
        <v>71223.75</v>
      </c>
      <c r="K67" s="57">
        <f t="shared" si="2"/>
        <v>106244.26012416667</v>
      </c>
      <c r="L67" s="59">
        <f t="shared" si="18"/>
        <v>27383.742499999997</v>
      </c>
      <c r="M67" s="58">
        <v>114010.86</v>
      </c>
      <c r="N67" s="57">
        <f t="shared" si="4"/>
        <v>141394.60250000001</v>
      </c>
    </row>
    <row r="68" spans="1:18">
      <c r="A68" s="17">
        <f t="shared" si="5"/>
        <v>60</v>
      </c>
      <c r="B68" s="1" t="s">
        <v>13</v>
      </c>
      <c r="D68" s="42">
        <v>6194.4979999999996</v>
      </c>
      <c r="E68" s="20">
        <v>183.99799999999999</v>
      </c>
      <c r="F68" s="77">
        <v>2227.6799999999998</v>
      </c>
      <c r="G68" s="67">
        <f>+KURS!E30</f>
        <v>14.542</v>
      </c>
      <c r="H68" s="66">
        <f>29307.91/12</f>
        <v>2442.3258333333333</v>
      </c>
      <c r="I68" s="25">
        <f t="shared" si="10"/>
        <v>35516.302268333333</v>
      </c>
      <c r="J68" s="58">
        <v>51578.25</v>
      </c>
      <c r="K68" s="57">
        <f t="shared" si="2"/>
        <v>87094.552268333326</v>
      </c>
      <c r="L68" s="59">
        <f>328604.91/12</f>
        <v>27383.742499999997</v>
      </c>
      <c r="M68" s="58">
        <v>128134.66</v>
      </c>
      <c r="N68" s="57">
        <f t="shared" si="4"/>
        <v>155518.4025</v>
      </c>
    </row>
    <row r="69" spans="1:18">
      <c r="A69" s="17">
        <f t="shared" si="5"/>
        <v>61</v>
      </c>
      <c r="B69" s="1" t="s">
        <v>2</v>
      </c>
      <c r="C69">
        <v>2019</v>
      </c>
      <c r="D69" s="42">
        <v>6532.9690000000001</v>
      </c>
      <c r="E69" s="20">
        <v>193.49799999999999</v>
      </c>
      <c r="F69" s="77">
        <v>2382.7199999999998</v>
      </c>
      <c r="G69" s="67">
        <f>+KURS!E29</f>
        <v>14.071999999999999</v>
      </c>
      <c r="H69" s="66">
        <f>6080.72/3</f>
        <v>2026.9066666666668</v>
      </c>
      <c r="I69" s="25">
        <f t="shared" si="10"/>
        <v>28522.630613333335</v>
      </c>
      <c r="J69" s="58">
        <v>89818.54</v>
      </c>
      <c r="K69" s="57">
        <f t="shared" si="2"/>
        <v>118341.17061333332</v>
      </c>
      <c r="L69" s="59">
        <f>87192.18/3</f>
        <v>29064.059999999998</v>
      </c>
      <c r="M69" s="58">
        <v>146855.98000000001</v>
      </c>
      <c r="N69" s="57">
        <f t="shared" si="4"/>
        <v>175920.04</v>
      </c>
    </row>
    <row r="70" spans="1:18">
      <c r="A70" s="17">
        <f t="shared" si="5"/>
        <v>62</v>
      </c>
      <c r="B70" s="1" t="s">
        <v>3</v>
      </c>
      <c r="D70" s="42">
        <v>6443.348</v>
      </c>
      <c r="E70" s="20">
        <v>191.196</v>
      </c>
      <c r="F70" s="77">
        <v>2434.23</v>
      </c>
      <c r="G70" s="67">
        <f>+KURS!E28</f>
        <v>14.061999999999999</v>
      </c>
      <c r="H70" s="66">
        <f t="shared" ref="H70:H71" si="19">6080.72/3</f>
        <v>2026.9066666666668</v>
      </c>
      <c r="I70" s="25">
        <f t="shared" si="10"/>
        <v>28502.361546666667</v>
      </c>
      <c r="J70" s="58">
        <v>55026.81</v>
      </c>
      <c r="K70" s="57">
        <f t="shared" si="2"/>
        <v>83529.171546666665</v>
      </c>
      <c r="L70" s="59">
        <f t="shared" ref="L70:L71" si="20">87192.18/3</f>
        <v>29064.059999999998</v>
      </c>
      <c r="M70" s="58">
        <v>124978.54</v>
      </c>
      <c r="N70" s="57">
        <f t="shared" si="4"/>
        <v>154042.59999999998</v>
      </c>
    </row>
    <row r="71" spans="1:18">
      <c r="A71" s="17">
        <f t="shared" si="5"/>
        <v>63</v>
      </c>
      <c r="B71" s="1" t="s">
        <v>4</v>
      </c>
      <c r="D71" s="42">
        <v>6468.7550000000001</v>
      </c>
      <c r="E71" s="20">
        <v>190.16800000000001</v>
      </c>
      <c r="F71" s="77">
        <v>2486.44</v>
      </c>
      <c r="G71" s="67">
        <f>+KURS!E27</f>
        <v>14.244</v>
      </c>
      <c r="H71" s="66">
        <f t="shared" si="19"/>
        <v>2026.9066666666668</v>
      </c>
      <c r="I71" s="25">
        <f t="shared" si="10"/>
        <v>28871.258560000002</v>
      </c>
      <c r="J71" s="58">
        <v>58802.18</v>
      </c>
      <c r="K71" s="57">
        <f t="shared" si="2"/>
        <v>87673.43856000001</v>
      </c>
      <c r="L71" s="59">
        <f t="shared" si="20"/>
        <v>29064.059999999998</v>
      </c>
      <c r="M71" s="58">
        <v>116346.57</v>
      </c>
      <c r="N71" s="57">
        <f t="shared" si="4"/>
        <v>145410.63</v>
      </c>
    </row>
    <row r="72" spans="1:18">
      <c r="A72" s="17">
        <f t="shared" si="5"/>
        <v>64</v>
      </c>
      <c r="B72" s="1" t="s">
        <v>5</v>
      </c>
      <c r="D72" s="42">
        <v>6455.3519999999999</v>
      </c>
      <c r="E72" s="20">
        <v>188.43</v>
      </c>
      <c r="F72" s="77">
        <v>2535.2600000000002</v>
      </c>
      <c r="G72" s="67">
        <f>+KURS!E26</f>
        <v>14.215</v>
      </c>
      <c r="H72" s="66">
        <f>6992.3/3</f>
        <v>2330.7666666666669</v>
      </c>
      <c r="I72" s="25">
        <f t="shared" si="10"/>
        <v>33131.84816666667</v>
      </c>
      <c r="J72" s="58">
        <v>111222.59</v>
      </c>
      <c r="K72" s="57">
        <f t="shared" si="2"/>
        <v>144354.43816666666</v>
      </c>
      <c r="L72" s="59">
        <f>95633.3/3</f>
        <v>31877.766666666666</v>
      </c>
      <c r="M72" s="58">
        <v>119166.76</v>
      </c>
      <c r="N72" s="57">
        <f t="shared" si="4"/>
        <v>151044.52666666667</v>
      </c>
    </row>
    <row r="73" spans="1:18">
      <c r="A73" s="17">
        <f t="shared" si="5"/>
        <v>65</v>
      </c>
      <c r="B73" s="1" t="s">
        <v>6</v>
      </c>
      <c r="D73" s="42">
        <v>6209.1170000000002</v>
      </c>
      <c r="E73" s="20">
        <v>181.1</v>
      </c>
      <c r="F73" s="77">
        <v>2304.1799999999998</v>
      </c>
      <c r="G73" s="67">
        <f>+KURS!E25</f>
        <v>14.385</v>
      </c>
      <c r="H73" s="66">
        <f t="shared" ref="H73:H74" si="21">6992.3/3</f>
        <v>2330.7666666666669</v>
      </c>
      <c r="I73" s="25">
        <f t="shared" ref="I73:I104" si="22">+G73*H73</f>
        <v>33528.078500000003</v>
      </c>
      <c r="J73" s="58">
        <v>67056.78</v>
      </c>
      <c r="K73" s="57">
        <f t="shared" si="2"/>
        <v>100584.8585</v>
      </c>
      <c r="L73" s="59">
        <f t="shared" ref="L73:L74" si="23">95633.3/3</f>
        <v>31877.766666666666</v>
      </c>
      <c r="M73" s="58">
        <v>120041.58</v>
      </c>
      <c r="N73" s="57">
        <f t="shared" si="4"/>
        <v>151919.34666666668</v>
      </c>
    </row>
    <row r="74" spans="1:18">
      <c r="A74" s="17">
        <f t="shared" si="5"/>
        <v>66</v>
      </c>
      <c r="B74" s="1" t="s">
        <v>7</v>
      </c>
      <c r="D74" s="42">
        <v>6358.6289999999999</v>
      </c>
      <c r="E74" s="20">
        <v>186.01300000000001</v>
      </c>
      <c r="F74" s="77">
        <v>2432.91</v>
      </c>
      <c r="G74" s="67">
        <f>+KURS!E24</f>
        <v>14.141</v>
      </c>
      <c r="H74" s="66">
        <f t="shared" si="21"/>
        <v>2330.7666666666669</v>
      </c>
      <c r="I74" s="25">
        <f t="shared" si="22"/>
        <v>32959.371433333334</v>
      </c>
      <c r="J74" s="58">
        <v>53005.31</v>
      </c>
      <c r="K74" s="57">
        <f t="shared" ref="K74:K92" si="24">+I74+J74</f>
        <v>85964.681433333331</v>
      </c>
      <c r="L74" s="59">
        <f t="shared" si="23"/>
        <v>31877.766666666666</v>
      </c>
      <c r="M74" s="58">
        <v>103960.82</v>
      </c>
      <c r="N74" s="57">
        <f t="shared" ref="N74:N92" si="25">+L74+M74</f>
        <v>135838.58666666667</v>
      </c>
      <c r="Q74" s="26">
        <f>SUM(L74+L71)</f>
        <v>60941.82666666666</v>
      </c>
      <c r="R74" s="26">
        <f>SUM(H74+H70)</f>
        <v>4357.6733333333341</v>
      </c>
    </row>
    <row r="75" spans="1:18">
      <c r="A75" s="17">
        <f t="shared" ref="A75:A92" si="26">1+A74</f>
        <v>67</v>
      </c>
      <c r="B75" s="1" t="s">
        <v>8</v>
      </c>
      <c r="D75" s="42">
        <v>6390.5050000000001</v>
      </c>
      <c r="E75" s="20">
        <v>186.976</v>
      </c>
      <c r="F75" s="77">
        <v>2439.8200000000002</v>
      </c>
      <c r="G75" s="67">
        <f>+KURS!E23</f>
        <v>14.026</v>
      </c>
      <c r="H75" s="66">
        <f>+R75</f>
        <v>2178.836666666667</v>
      </c>
      <c r="I75" s="25">
        <f t="shared" si="22"/>
        <v>30560.363086666672</v>
      </c>
      <c r="J75" s="58">
        <v>53913.440000000002</v>
      </c>
      <c r="K75" s="57">
        <f t="shared" si="24"/>
        <v>84473.803086666681</v>
      </c>
      <c r="L75" s="59">
        <f>+Q75</f>
        <v>30470.91333333333</v>
      </c>
      <c r="M75" s="58">
        <v>141024.15</v>
      </c>
      <c r="N75" s="57">
        <f t="shared" si="25"/>
        <v>171495.06333333332</v>
      </c>
      <c r="Q75" s="19">
        <f>+Q74/2</f>
        <v>30470.91333333333</v>
      </c>
      <c r="R75" s="19">
        <f>+R74/2</f>
        <v>2178.836666666667</v>
      </c>
    </row>
    <row r="76" spans="1:18">
      <c r="A76" s="17">
        <f t="shared" si="26"/>
        <v>68</v>
      </c>
      <c r="B76" s="1" t="s">
        <v>9</v>
      </c>
      <c r="D76" s="42">
        <v>6328.47</v>
      </c>
      <c r="E76" s="20">
        <v>192.86199999999999</v>
      </c>
      <c r="F76" s="77">
        <v>2372.89</v>
      </c>
      <c r="G76" s="67">
        <f>+KURS!E22</f>
        <v>14.237</v>
      </c>
      <c r="H76" s="66">
        <f>+H75</f>
        <v>2178.836666666667</v>
      </c>
      <c r="I76" s="25">
        <f t="shared" si="22"/>
        <v>31020.097623333339</v>
      </c>
      <c r="J76" s="58">
        <v>51632.19</v>
      </c>
      <c r="K76" s="57">
        <f t="shared" si="24"/>
        <v>82652.287623333337</v>
      </c>
      <c r="L76" s="59">
        <f>+L75</f>
        <v>30470.91333333333</v>
      </c>
      <c r="M76" s="58">
        <v>133263.42000000001</v>
      </c>
      <c r="N76" s="57">
        <f t="shared" si="25"/>
        <v>163734.33333333334</v>
      </c>
    </row>
    <row r="77" spans="1:18">
      <c r="A77" s="17">
        <f t="shared" si="26"/>
        <v>69</v>
      </c>
      <c r="B77" s="1" t="s">
        <v>10</v>
      </c>
      <c r="D77" s="42">
        <v>6169.1019999999999</v>
      </c>
      <c r="E77" s="22">
        <v>188.92699999999999</v>
      </c>
      <c r="F77" s="77">
        <v>2389.2399999999998</v>
      </c>
      <c r="G77" s="67">
        <f>+KURS!E21</f>
        <v>14.173999999999999</v>
      </c>
      <c r="H77" s="66">
        <f>+H76</f>
        <v>2178.836666666667</v>
      </c>
      <c r="I77" s="25">
        <f t="shared" si="22"/>
        <v>30882.830913333339</v>
      </c>
      <c r="J77" s="58">
        <v>45831.37</v>
      </c>
      <c r="K77" s="57">
        <f t="shared" si="24"/>
        <v>76714.200913333334</v>
      </c>
      <c r="L77" s="59">
        <f>+L76</f>
        <v>30470.91333333333</v>
      </c>
      <c r="M77" s="58">
        <v>126168.43</v>
      </c>
      <c r="N77" s="57">
        <f t="shared" si="25"/>
        <v>156639.34333333332</v>
      </c>
    </row>
    <row r="78" spans="1:18">
      <c r="A78" s="17">
        <f t="shared" si="26"/>
        <v>70</v>
      </c>
      <c r="B78" s="1" t="s">
        <v>11</v>
      </c>
      <c r="D78" s="42">
        <v>6228.317</v>
      </c>
      <c r="E78" s="20">
        <v>189.49299999999999</v>
      </c>
      <c r="F78" s="77">
        <v>2485.56</v>
      </c>
      <c r="G78" s="67">
        <f>+KURS!E20</f>
        <v>14.007999999999999</v>
      </c>
      <c r="H78" s="66">
        <f>7020.7/3</f>
        <v>2340.2333333333331</v>
      </c>
      <c r="I78" s="25">
        <f t="shared" si="22"/>
        <v>32781.98853333333</v>
      </c>
      <c r="J78" s="58">
        <v>51321.49</v>
      </c>
      <c r="K78" s="57">
        <f t="shared" si="24"/>
        <v>84103.478533333328</v>
      </c>
      <c r="L78" s="59">
        <f>102975.6/3</f>
        <v>34325.200000000004</v>
      </c>
      <c r="M78" s="58">
        <v>151005.91</v>
      </c>
      <c r="N78" s="57">
        <f t="shared" si="25"/>
        <v>185331.11000000002</v>
      </c>
    </row>
    <row r="79" spans="1:18">
      <c r="A79" s="17">
        <f t="shared" si="26"/>
        <v>71</v>
      </c>
      <c r="B79" s="1" t="s">
        <v>12</v>
      </c>
      <c r="D79" s="42">
        <v>6011.83</v>
      </c>
      <c r="E79" s="20">
        <v>180.934</v>
      </c>
      <c r="F79" s="77">
        <v>2520.5300000000002</v>
      </c>
      <c r="G79" s="67">
        <f>+KURS!E19</f>
        <v>14.102</v>
      </c>
      <c r="H79" s="66">
        <f t="shared" ref="H79:H80" si="27">7020.7/3</f>
        <v>2340.2333333333331</v>
      </c>
      <c r="I79" s="25">
        <f t="shared" si="22"/>
        <v>33001.970466666666</v>
      </c>
      <c r="J79" s="58">
        <v>53160.85</v>
      </c>
      <c r="K79" s="57">
        <f t="shared" si="24"/>
        <v>86162.820466666657</v>
      </c>
      <c r="L79" s="59">
        <f t="shared" ref="L79:L80" si="28">102975.6/3</f>
        <v>34325.200000000004</v>
      </c>
      <c r="M79" s="58">
        <v>102171.63</v>
      </c>
      <c r="N79" s="57">
        <f t="shared" si="25"/>
        <v>136496.83000000002</v>
      </c>
    </row>
    <row r="80" spans="1:18">
      <c r="A80" s="17">
        <f t="shared" si="26"/>
        <v>72</v>
      </c>
      <c r="B80" s="1" t="s">
        <v>13</v>
      </c>
      <c r="D80" s="42">
        <v>6186.8680000000004</v>
      </c>
      <c r="E80" s="20">
        <v>187.727</v>
      </c>
      <c r="F80" s="77">
        <v>2688.34</v>
      </c>
      <c r="G80" s="67">
        <f>+KURS!E18</f>
        <v>13.901005000000001</v>
      </c>
      <c r="H80" s="66">
        <f t="shared" si="27"/>
        <v>2340.2333333333331</v>
      </c>
      <c r="I80" s="25">
        <f t="shared" si="22"/>
        <v>32531.595267833334</v>
      </c>
      <c r="J80" s="58">
        <v>10165.75</v>
      </c>
      <c r="K80" s="57">
        <f t="shared" si="24"/>
        <v>42697.345267833334</v>
      </c>
      <c r="L80" s="59">
        <f t="shared" si="28"/>
        <v>34325.200000000004</v>
      </c>
      <c r="M80" s="58">
        <v>23865.26</v>
      </c>
      <c r="N80" s="57">
        <f t="shared" si="25"/>
        <v>58190.460000000006</v>
      </c>
    </row>
    <row r="81" spans="1:14">
      <c r="A81" s="17">
        <f t="shared" si="26"/>
        <v>73</v>
      </c>
      <c r="B81" s="1" t="s">
        <v>2</v>
      </c>
      <c r="C81">
        <v>2020</v>
      </c>
      <c r="D81" s="44">
        <v>5940.0479999999998</v>
      </c>
      <c r="E81" s="23">
        <v>173.14500000000001</v>
      </c>
      <c r="F81" s="77">
        <v>2633.9</v>
      </c>
      <c r="G81" s="70">
        <f>+KURS!E17</f>
        <v>13.662000000000001</v>
      </c>
      <c r="H81" s="71">
        <f>6803.6/3</f>
        <v>2267.8666666666668</v>
      </c>
      <c r="I81" s="25">
        <f t="shared" si="22"/>
        <v>30983.594400000002</v>
      </c>
      <c r="J81" s="58">
        <v>48596.36</v>
      </c>
      <c r="K81" s="57">
        <f t="shared" si="24"/>
        <v>79579.954400000002</v>
      </c>
      <c r="L81" s="59">
        <f>112734.3/3</f>
        <v>37578.1</v>
      </c>
      <c r="M81" s="58">
        <v>91470.63</v>
      </c>
      <c r="N81" s="57">
        <f t="shared" si="25"/>
        <v>129048.73000000001</v>
      </c>
    </row>
    <row r="82" spans="1:14">
      <c r="A82" s="17">
        <f t="shared" si="26"/>
        <v>74</v>
      </c>
      <c r="B82" s="1" t="s">
        <v>3</v>
      </c>
      <c r="D82" s="44">
        <v>5452.7039999999997</v>
      </c>
      <c r="E82" s="23">
        <v>156.75</v>
      </c>
      <c r="F82" s="77">
        <v>2556.06</v>
      </c>
      <c r="G82" s="70">
        <f>+KURS!E16</f>
        <v>14.234</v>
      </c>
      <c r="H82" s="71">
        <f t="shared" ref="H82:H83" si="29">6803.6/3</f>
        <v>2267.8666666666668</v>
      </c>
      <c r="I82" s="25">
        <f t="shared" si="22"/>
        <v>32280.814133333333</v>
      </c>
      <c r="J82" s="58">
        <v>53825.77</v>
      </c>
      <c r="K82" s="57">
        <f t="shared" si="24"/>
        <v>86106.584133333323</v>
      </c>
      <c r="L82" s="59">
        <f t="shared" ref="L82:L83" si="30">112734.3/3</f>
        <v>37578.1</v>
      </c>
      <c r="M82" s="58">
        <v>77565.83</v>
      </c>
      <c r="N82" s="57">
        <f t="shared" si="25"/>
        <v>115143.93</v>
      </c>
    </row>
    <row r="83" spans="1:14">
      <c r="A83" s="17">
        <f t="shared" si="26"/>
        <v>75</v>
      </c>
      <c r="B83" s="1" t="s">
        <v>4</v>
      </c>
      <c r="D83" s="44">
        <v>4538.93</v>
      </c>
      <c r="E83" s="23">
        <v>133.99</v>
      </c>
      <c r="F83" s="77">
        <v>2255.19</v>
      </c>
      <c r="G83" s="70">
        <f>+KURS!E15</f>
        <v>16.367005000000002</v>
      </c>
      <c r="H83" s="71">
        <f t="shared" si="29"/>
        <v>2267.8666666666668</v>
      </c>
      <c r="I83" s="25">
        <f t="shared" si="22"/>
        <v>37118.185072666674</v>
      </c>
      <c r="J83" s="58">
        <v>70375.649999999994</v>
      </c>
      <c r="K83" s="57">
        <f t="shared" si="24"/>
        <v>107493.83507266667</v>
      </c>
      <c r="L83" s="59">
        <f t="shared" si="30"/>
        <v>37578.1</v>
      </c>
      <c r="M83" s="58">
        <v>95628.28</v>
      </c>
      <c r="N83" s="57">
        <f t="shared" si="25"/>
        <v>133206.38</v>
      </c>
    </row>
    <row r="84" spans="1:14">
      <c r="A84" s="17">
        <f t="shared" si="26"/>
        <v>76</v>
      </c>
      <c r="B84" s="1" t="s">
        <v>5</v>
      </c>
      <c r="D84" s="44">
        <v>4716.4030000000002</v>
      </c>
      <c r="E84" s="23">
        <v>144.86500000000001</v>
      </c>
      <c r="F84" s="77">
        <v>2477.7800000000002</v>
      </c>
      <c r="G84" s="70">
        <f>+KURS!E14</f>
        <v>15.157005000000002</v>
      </c>
      <c r="H84" s="71">
        <f>6779.6/3</f>
        <v>2259.8666666666668</v>
      </c>
      <c r="I84" s="25">
        <f t="shared" si="22"/>
        <v>34252.810366000005</v>
      </c>
      <c r="J84" s="58">
        <v>53088.46</v>
      </c>
      <c r="K84" s="57">
        <f t="shared" si="24"/>
        <v>87341.270366000012</v>
      </c>
      <c r="L84" s="59">
        <f>94286.2/3</f>
        <v>31428.733333333334</v>
      </c>
      <c r="M84" s="58">
        <v>90397.82</v>
      </c>
      <c r="N84" s="57">
        <f t="shared" si="25"/>
        <v>121826.55333333334</v>
      </c>
    </row>
    <row r="85" spans="1:14">
      <c r="A85" s="17">
        <f t="shared" si="26"/>
        <v>77</v>
      </c>
      <c r="B85" s="1" t="s">
        <v>6</v>
      </c>
      <c r="D85" s="44">
        <v>4753.6120000000001</v>
      </c>
      <c r="E85" s="23">
        <v>143.81</v>
      </c>
      <c r="F85" s="77">
        <v>2538.0300000000002</v>
      </c>
      <c r="G85" s="70">
        <f>+KURS!E13</f>
        <v>14.733005</v>
      </c>
      <c r="H85" s="71">
        <f t="shared" ref="H85:H86" si="31">6779.6/3</f>
        <v>2259.8666666666668</v>
      </c>
      <c r="I85" s="25">
        <f t="shared" si="22"/>
        <v>33294.626899333336</v>
      </c>
      <c r="J85" s="58">
        <v>78877.81</v>
      </c>
      <c r="K85" s="57">
        <f t="shared" si="24"/>
        <v>112172.43689933333</v>
      </c>
      <c r="L85" s="59">
        <f t="shared" ref="L85:L86" si="32">94286.2/3</f>
        <v>31428.733333333334</v>
      </c>
      <c r="M85" s="58">
        <v>78291.399999999994</v>
      </c>
      <c r="N85" s="57">
        <f t="shared" si="25"/>
        <v>109720.13333333333</v>
      </c>
    </row>
    <row r="86" spans="1:14">
      <c r="A86" s="17">
        <f t="shared" si="26"/>
        <v>78</v>
      </c>
      <c r="B86" s="1" t="s">
        <v>7</v>
      </c>
      <c r="D86" s="44">
        <v>4905.3919999999998</v>
      </c>
      <c r="E86" s="23">
        <v>144.90799999999999</v>
      </c>
      <c r="F86" s="77">
        <v>2749.57</v>
      </c>
      <c r="G86" s="70">
        <f>+KURS!E12</f>
        <v>14.302</v>
      </c>
      <c r="H86" s="71">
        <f t="shared" si="31"/>
        <v>2259.8666666666668</v>
      </c>
      <c r="I86" s="25">
        <f t="shared" si="22"/>
        <v>32320.613066666669</v>
      </c>
      <c r="J86" s="58">
        <v>56107.03</v>
      </c>
      <c r="K86" s="57">
        <f t="shared" si="24"/>
        <v>88427.643066666671</v>
      </c>
      <c r="L86" s="59">
        <f t="shared" si="32"/>
        <v>31428.733333333334</v>
      </c>
      <c r="M86" s="58">
        <v>133547.64000000001</v>
      </c>
      <c r="N86" s="57">
        <f t="shared" si="25"/>
        <v>164976.37333333335</v>
      </c>
    </row>
    <row r="87" spans="1:14">
      <c r="A87" s="17">
        <f t="shared" si="26"/>
        <v>79</v>
      </c>
      <c r="B87" s="1" t="s">
        <v>8</v>
      </c>
      <c r="D87" s="44">
        <v>5149.6270000000004</v>
      </c>
      <c r="E87" s="21">
        <v>150.13</v>
      </c>
      <c r="F87" s="77">
        <v>3053.39</v>
      </c>
      <c r="G87" s="68">
        <f>+KURS!E11</f>
        <v>14.653005</v>
      </c>
      <c r="H87" s="69">
        <f>7370.6/3</f>
        <v>2456.8666666666668</v>
      </c>
      <c r="I87" s="25">
        <f t="shared" si="22"/>
        <v>36000.479551000004</v>
      </c>
      <c r="J87" s="58">
        <v>42763.21</v>
      </c>
      <c r="K87" s="57">
        <f t="shared" si="24"/>
        <v>78763.689551000003</v>
      </c>
      <c r="L87" s="59">
        <f>102848.6/3</f>
        <v>34282.866666666669</v>
      </c>
      <c r="M87" s="58">
        <v>126780.09</v>
      </c>
      <c r="N87" s="57">
        <f t="shared" si="25"/>
        <v>161062.95666666667</v>
      </c>
    </row>
    <row r="88" spans="1:14">
      <c r="A88" s="17">
        <f t="shared" si="26"/>
        <v>80</v>
      </c>
      <c r="B88" s="1" t="s">
        <v>9</v>
      </c>
      <c r="D88" s="44">
        <v>5238.4870000000001</v>
      </c>
      <c r="E88" s="21">
        <v>150.755</v>
      </c>
      <c r="F88" s="77">
        <v>3191.63</v>
      </c>
      <c r="G88" s="68">
        <f>+KURS!E10</f>
        <v>14.554</v>
      </c>
      <c r="H88" s="69">
        <f t="shared" ref="H88:H89" si="33">7370.6/3</f>
        <v>2456.8666666666668</v>
      </c>
      <c r="I88" s="25">
        <f t="shared" si="22"/>
        <v>35757.237466666666</v>
      </c>
      <c r="J88" s="58">
        <v>42146.39</v>
      </c>
      <c r="K88" s="57">
        <f t="shared" si="24"/>
        <v>77903.627466666658</v>
      </c>
      <c r="L88" s="59">
        <f t="shared" ref="L88:L89" si="34">102848.6/3</f>
        <v>34282.866666666669</v>
      </c>
      <c r="M88" s="58">
        <v>130683.49</v>
      </c>
      <c r="N88" s="57">
        <f t="shared" si="25"/>
        <v>164966.35666666669</v>
      </c>
    </row>
    <row r="89" spans="1:14">
      <c r="A89" s="17">
        <f t="shared" si="26"/>
        <v>81</v>
      </c>
      <c r="B89" s="1" t="s">
        <v>10</v>
      </c>
      <c r="D89" s="44">
        <v>4870.0389999999998</v>
      </c>
      <c r="E89" s="21">
        <v>143.81</v>
      </c>
      <c r="F89" s="77">
        <v>3163.37</v>
      </c>
      <c r="G89" s="68">
        <f>+KURS!E9</f>
        <v>14.917999999999999</v>
      </c>
      <c r="H89" s="69">
        <f t="shared" si="33"/>
        <v>2456.8666666666668</v>
      </c>
      <c r="I89" s="25">
        <f t="shared" si="22"/>
        <v>36651.536933333336</v>
      </c>
      <c r="J89" s="58">
        <v>41125.69</v>
      </c>
      <c r="K89" s="57">
        <f t="shared" si="24"/>
        <v>77777.226933333339</v>
      </c>
      <c r="L89" s="59">
        <f t="shared" si="34"/>
        <v>34282.866666666669</v>
      </c>
      <c r="M89" s="58">
        <v>130012.87</v>
      </c>
      <c r="N89" s="57">
        <f t="shared" si="25"/>
        <v>164295.73666666666</v>
      </c>
    </row>
    <row r="90" spans="1:14">
      <c r="A90" s="17">
        <f t="shared" si="26"/>
        <v>82</v>
      </c>
      <c r="B90" s="1" t="s">
        <v>11</v>
      </c>
      <c r="D90" s="44">
        <v>5128.2250000000004</v>
      </c>
      <c r="E90" s="21">
        <v>150.47</v>
      </c>
      <c r="F90" s="77">
        <v>3279.4</v>
      </c>
      <c r="G90" s="68">
        <f>+KURS!E8</f>
        <v>14.69</v>
      </c>
      <c r="H90" s="69">
        <f>6984.6/3</f>
        <v>2328.2000000000003</v>
      </c>
      <c r="I90" s="25">
        <f t="shared" si="22"/>
        <v>34201.258000000002</v>
      </c>
      <c r="J90" s="58">
        <v>40507.21</v>
      </c>
      <c r="K90" s="57">
        <f t="shared" si="24"/>
        <v>74708.467999999993</v>
      </c>
      <c r="L90" s="59">
        <f>+L99</f>
        <v>34429.899999999994</v>
      </c>
      <c r="M90" s="58">
        <v>120881.14</v>
      </c>
      <c r="N90" s="57">
        <f t="shared" si="25"/>
        <v>155311.03999999998</v>
      </c>
    </row>
    <row r="91" spans="1:14">
      <c r="A91" s="17">
        <f t="shared" si="26"/>
        <v>83</v>
      </c>
      <c r="B91" s="1" t="s">
        <v>12</v>
      </c>
      <c r="D91" s="42">
        <v>5612.415</v>
      </c>
      <c r="E91" s="24">
        <v>165.11199999999999</v>
      </c>
      <c r="F91" s="77">
        <v>3406.3</v>
      </c>
      <c r="G91" s="72">
        <f>+KURS!E7</f>
        <v>14.128</v>
      </c>
      <c r="H91" s="69">
        <f t="shared" ref="H91:H92" si="35">6984.6/3</f>
        <v>2328.2000000000003</v>
      </c>
      <c r="I91" s="25">
        <f t="shared" si="22"/>
        <v>32892.809600000001</v>
      </c>
      <c r="J91" s="58">
        <v>78182.259999999995</v>
      </c>
      <c r="K91" s="57">
        <f t="shared" si="24"/>
        <v>111075.06959999999</v>
      </c>
      <c r="L91" s="59">
        <f>+L90</f>
        <v>34429.899999999994</v>
      </c>
      <c r="M91" s="58">
        <v>198245.26</v>
      </c>
      <c r="N91" s="57">
        <f t="shared" si="25"/>
        <v>232675.16</v>
      </c>
    </row>
    <row r="92" spans="1:14">
      <c r="A92" s="17">
        <f t="shared" si="26"/>
        <v>84</v>
      </c>
      <c r="B92" s="1" t="s">
        <v>13</v>
      </c>
      <c r="D92" s="45">
        <v>5979.0730000000003</v>
      </c>
      <c r="E92" s="79">
        <v>177.483</v>
      </c>
      <c r="F92" s="78">
        <v>3582.19</v>
      </c>
      <c r="G92" s="73">
        <f>+KURS!E6</f>
        <v>14.105005</v>
      </c>
      <c r="H92" s="74">
        <f t="shared" si="35"/>
        <v>2328.2000000000003</v>
      </c>
      <c r="I92" s="75">
        <f t="shared" si="22"/>
        <v>32839.272641000003</v>
      </c>
      <c r="J92" s="61">
        <v>72339.89</v>
      </c>
      <c r="K92" s="62">
        <f t="shared" si="24"/>
        <v>105179.162641</v>
      </c>
      <c r="L92" s="60">
        <f>+L91</f>
        <v>34429.899999999994</v>
      </c>
      <c r="M92" s="61">
        <v>277791.26</v>
      </c>
      <c r="N92" s="62">
        <f t="shared" si="25"/>
        <v>312221.16000000003</v>
      </c>
    </row>
    <row r="93" spans="1:14">
      <c r="E93" s="8"/>
      <c r="F93" s="8"/>
      <c r="G93" s="8"/>
      <c r="H93" s="18"/>
      <c r="I93" s="8"/>
    </row>
    <row r="94" spans="1:14">
      <c r="D94" s="17" t="s">
        <v>27</v>
      </c>
      <c r="E94" s="8"/>
      <c r="F94" s="8"/>
      <c r="G94" s="8"/>
      <c r="H94" s="84" t="s">
        <v>23</v>
      </c>
      <c r="I94" s="84"/>
      <c r="J94" s="84"/>
      <c r="K94" s="7"/>
      <c r="L94" s="84" t="s">
        <v>26</v>
      </c>
      <c r="M94" s="84"/>
      <c r="N94" s="7"/>
    </row>
    <row r="95" spans="1:14">
      <c r="E95" s="8"/>
      <c r="F95" s="8"/>
      <c r="G95" s="8"/>
      <c r="H95" s="7" t="s">
        <v>24</v>
      </c>
      <c r="I95" s="7"/>
      <c r="J95" s="7" t="s">
        <v>25</v>
      </c>
      <c r="K95" s="7"/>
      <c r="L95" s="7" t="s">
        <v>26</v>
      </c>
      <c r="M95" s="7" t="s">
        <v>25</v>
      </c>
      <c r="N95" s="7"/>
    </row>
    <row r="96" spans="1:14">
      <c r="E96" s="8"/>
      <c r="F96" s="8"/>
      <c r="G96" s="8"/>
      <c r="H96" s="8"/>
      <c r="I96" s="8"/>
    </row>
    <row r="97" spans="8:12">
      <c r="H97" s="26">
        <f>SUM(H81:H89)</f>
        <v>20953.800000000003</v>
      </c>
    </row>
    <row r="98" spans="8:12">
      <c r="H98">
        <f>+H97/9</f>
        <v>2328.2000000000003</v>
      </c>
      <c r="L98" s="26">
        <f>SUM(L81:L89)</f>
        <v>309869.09999999998</v>
      </c>
    </row>
    <row r="99" spans="8:12">
      <c r="L99" s="19">
        <f>+L98/9</f>
        <v>34429.899999999994</v>
      </c>
    </row>
  </sheetData>
  <mergeCells count="10">
    <mergeCell ref="H94:J94"/>
    <mergeCell ref="L94:M94"/>
    <mergeCell ref="L5:N5"/>
    <mergeCell ref="A7:B7"/>
    <mergeCell ref="A8:B8"/>
    <mergeCell ref="G5:K5"/>
    <mergeCell ref="C5:C6"/>
    <mergeCell ref="D5:D6"/>
    <mergeCell ref="E5:E6"/>
    <mergeCell ref="F5:F6"/>
  </mergeCells>
  <hyperlinks>
    <hyperlink ref="J1" r:id="rId1"/>
    <hyperlink ref="J2" r:id="rId2" location="overview"/>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3"/>
  <sheetViews>
    <sheetView topLeftCell="A72" workbookViewId="0">
      <selection activeCell="A94" sqref="A94:E94"/>
    </sheetView>
  </sheetViews>
  <sheetFormatPr defaultRowHeight="15"/>
  <cols>
    <col min="1" max="1" width="20.85546875" style="9" customWidth="1"/>
    <col min="2" max="2" width="23.140625" style="9" customWidth="1"/>
    <col min="3" max="3" width="21.5703125" style="9" customWidth="1"/>
    <col min="4" max="4" width="18.5703125" style="9" customWidth="1"/>
    <col min="5" max="5" width="19.5703125" style="9" customWidth="1"/>
    <col min="6" max="6" width="20.5703125" style="9" customWidth="1"/>
    <col min="7" max="7" width="18.7109375" style="9" customWidth="1"/>
    <col min="8" max="256" width="9.140625" style="9"/>
    <col min="257" max="257" width="20.85546875" style="9" customWidth="1"/>
    <col min="258" max="258" width="23.140625" style="9" customWidth="1"/>
    <col min="259" max="259" width="21.5703125" style="9" customWidth="1"/>
    <col min="260" max="260" width="18.5703125" style="9" customWidth="1"/>
    <col min="261" max="261" width="19.5703125" style="9" customWidth="1"/>
    <col min="262" max="262" width="20.5703125" style="9" customWidth="1"/>
    <col min="263" max="263" width="18.7109375" style="9" customWidth="1"/>
    <col min="264" max="512" width="9.140625" style="9"/>
    <col min="513" max="513" width="20.85546875" style="9" customWidth="1"/>
    <col min="514" max="514" width="23.140625" style="9" customWidth="1"/>
    <col min="515" max="515" width="21.5703125" style="9" customWidth="1"/>
    <col min="516" max="516" width="18.5703125" style="9" customWidth="1"/>
    <col min="517" max="517" width="19.5703125" style="9" customWidth="1"/>
    <col min="518" max="518" width="20.5703125" style="9" customWidth="1"/>
    <col min="519" max="519" width="18.7109375" style="9" customWidth="1"/>
    <col min="520" max="768" width="9.140625" style="9"/>
    <col min="769" max="769" width="20.85546875" style="9" customWidth="1"/>
    <col min="770" max="770" width="23.140625" style="9" customWidth="1"/>
    <col min="771" max="771" width="21.5703125" style="9" customWidth="1"/>
    <col min="772" max="772" width="18.5703125" style="9" customWidth="1"/>
    <col min="773" max="773" width="19.5703125" style="9" customWidth="1"/>
    <col min="774" max="774" width="20.5703125" style="9" customWidth="1"/>
    <col min="775" max="775" width="18.7109375" style="9" customWidth="1"/>
    <col min="776" max="1024" width="9.140625" style="9"/>
    <col min="1025" max="1025" width="20.85546875" style="9" customWidth="1"/>
    <col min="1026" max="1026" width="23.140625" style="9" customWidth="1"/>
    <col min="1027" max="1027" width="21.5703125" style="9" customWidth="1"/>
    <col min="1028" max="1028" width="18.5703125" style="9" customWidth="1"/>
    <col min="1029" max="1029" width="19.5703125" style="9" customWidth="1"/>
    <col min="1030" max="1030" width="20.5703125" style="9" customWidth="1"/>
    <col min="1031" max="1031" width="18.7109375" style="9" customWidth="1"/>
    <col min="1032" max="1280" width="9.140625" style="9"/>
    <col min="1281" max="1281" width="20.85546875" style="9" customWidth="1"/>
    <col min="1282" max="1282" width="23.140625" style="9" customWidth="1"/>
    <col min="1283" max="1283" width="21.5703125" style="9" customWidth="1"/>
    <col min="1284" max="1284" width="18.5703125" style="9" customWidth="1"/>
    <col min="1285" max="1285" width="19.5703125" style="9" customWidth="1"/>
    <col min="1286" max="1286" width="20.5703125" style="9" customWidth="1"/>
    <col min="1287" max="1287" width="18.7109375" style="9" customWidth="1"/>
    <col min="1288" max="1536" width="9.140625" style="9"/>
    <col min="1537" max="1537" width="20.85546875" style="9" customWidth="1"/>
    <col min="1538" max="1538" width="23.140625" style="9" customWidth="1"/>
    <col min="1539" max="1539" width="21.5703125" style="9" customWidth="1"/>
    <col min="1540" max="1540" width="18.5703125" style="9" customWidth="1"/>
    <col min="1541" max="1541" width="19.5703125" style="9" customWidth="1"/>
    <col min="1542" max="1542" width="20.5703125" style="9" customWidth="1"/>
    <col min="1543" max="1543" width="18.7109375" style="9" customWidth="1"/>
    <col min="1544" max="1792" width="9.140625" style="9"/>
    <col min="1793" max="1793" width="20.85546875" style="9" customWidth="1"/>
    <col min="1794" max="1794" width="23.140625" style="9" customWidth="1"/>
    <col min="1795" max="1795" width="21.5703125" style="9" customWidth="1"/>
    <col min="1796" max="1796" width="18.5703125" style="9" customWidth="1"/>
    <col min="1797" max="1797" width="19.5703125" style="9" customWidth="1"/>
    <col min="1798" max="1798" width="20.5703125" style="9" customWidth="1"/>
    <col min="1799" max="1799" width="18.7109375" style="9" customWidth="1"/>
    <col min="1800" max="2048" width="9.140625" style="9"/>
    <col min="2049" max="2049" width="20.85546875" style="9" customWidth="1"/>
    <col min="2050" max="2050" width="23.140625" style="9" customWidth="1"/>
    <col min="2051" max="2051" width="21.5703125" style="9" customWidth="1"/>
    <col min="2052" max="2052" width="18.5703125" style="9" customWidth="1"/>
    <col min="2053" max="2053" width="19.5703125" style="9" customWidth="1"/>
    <col min="2054" max="2054" width="20.5703125" style="9" customWidth="1"/>
    <col min="2055" max="2055" width="18.7109375" style="9" customWidth="1"/>
    <col min="2056" max="2304" width="9.140625" style="9"/>
    <col min="2305" max="2305" width="20.85546875" style="9" customWidth="1"/>
    <col min="2306" max="2306" width="23.140625" style="9" customWidth="1"/>
    <col min="2307" max="2307" width="21.5703125" style="9" customWidth="1"/>
    <col min="2308" max="2308" width="18.5703125" style="9" customWidth="1"/>
    <col min="2309" max="2309" width="19.5703125" style="9" customWidth="1"/>
    <col min="2310" max="2310" width="20.5703125" style="9" customWidth="1"/>
    <col min="2311" max="2311" width="18.7109375" style="9" customWidth="1"/>
    <col min="2312" max="2560" width="9.140625" style="9"/>
    <col min="2561" max="2561" width="20.85546875" style="9" customWidth="1"/>
    <col min="2562" max="2562" width="23.140625" style="9" customWidth="1"/>
    <col min="2563" max="2563" width="21.5703125" style="9" customWidth="1"/>
    <col min="2564" max="2564" width="18.5703125" style="9" customWidth="1"/>
    <col min="2565" max="2565" width="19.5703125" style="9" customWidth="1"/>
    <col min="2566" max="2566" width="20.5703125" style="9" customWidth="1"/>
    <col min="2567" max="2567" width="18.7109375" style="9" customWidth="1"/>
    <col min="2568" max="2816" width="9.140625" style="9"/>
    <col min="2817" max="2817" width="20.85546875" style="9" customWidth="1"/>
    <col min="2818" max="2818" width="23.140625" style="9" customWidth="1"/>
    <col min="2819" max="2819" width="21.5703125" style="9" customWidth="1"/>
    <col min="2820" max="2820" width="18.5703125" style="9" customWidth="1"/>
    <col min="2821" max="2821" width="19.5703125" style="9" customWidth="1"/>
    <col min="2822" max="2822" width="20.5703125" style="9" customWidth="1"/>
    <col min="2823" max="2823" width="18.7109375" style="9" customWidth="1"/>
    <col min="2824" max="3072" width="9.140625" style="9"/>
    <col min="3073" max="3073" width="20.85546875" style="9" customWidth="1"/>
    <col min="3074" max="3074" width="23.140625" style="9" customWidth="1"/>
    <col min="3075" max="3075" width="21.5703125" style="9" customWidth="1"/>
    <col min="3076" max="3076" width="18.5703125" style="9" customWidth="1"/>
    <col min="3077" max="3077" width="19.5703125" style="9" customWidth="1"/>
    <col min="3078" max="3078" width="20.5703125" style="9" customWidth="1"/>
    <col min="3079" max="3079" width="18.7109375" style="9" customWidth="1"/>
    <col min="3080" max="3328" width="9.140625" style="9"/>
    <col min="3329" max="3329" width="20.85546875" style="9" customWidth="1"/>
    <col min="3330" max="3330" width="23.140625" style="9" customWidth="1"/>
    <col min="3331" max="3331" width="21.5703125" style="9" customWidth="1"/>
    <col min="3332" max="3332" width="18.5703125" style="9" customWidth="1"/>
    <col min="3333" max="3333" width="19.5703125" style="9" customWidth="1"/>
    <col min="3334" max="3334" width="20.5703125" style="9" customWidth="1"/>
    <col min="3335" max="3335" width="18.7109375" style="9" customWidth="1"/>
    <col min="3336" max="3584" width="9.140625" style="9"/>
    <col min="3585" max="3585" width="20.85546875" style="9" customWidth="1"/>
    <col min="3586" max="3586" width="23.140625" style="9" customWidth="1"/>
    <col min="3587" max="3587" width="21.5703125" style="9" customWidth="1"/>
    <col min="3588" max="3588" width="18.5703125" style="9" customWidth="1"/>
    <col min="3589" max="3589" width="19.5703125" style="9" customWidth="1"/>
    <col min="3590" max="3590" width="20.5703125" style="9" customWidth="1"/>
    <col min="3591" max="3591" width="18.7109375" style="9" customWidth="1"/>
    <col min="3592" max="3840" width="9.140625" style="9"/>
    <col min="3841" max="3841" width="20.85546875" style="9" customWidth="1"/>
    <col min="3842" max="3842" width="23.140625" style="9" customWidth="1"/>
    <col min="3843" max="3843" width="21.5703125" style="9" customWidth="1"/>
    <col min="3844" max="3844" width="18.5703125" style="9" customWidth="1"/>
    <col min="3845" max="3845" width="19.5703125" style="9" customWidth="1"/>
    <col min="3846" max="3846" width="20.5703125" style="9" customWidth="1"/>
    <col min="3847" max="3847" width="18.7109375" style="9" customWidth="1"/>
    <col min="3848" max="4096" width="9.140625" style="9"/>
    <col min="4097" max="4097" width="20.85546875" style="9" customWidth="1"/>
    <col min="4098" max="4098" width="23.140625" style="9" customWidth="1"/>
    <col min="4099" max="4099" width="21.5703125" style="9" customWidth="1"/>
    <col min="4100" max="4100" width="18.5703125" style="9" customWidth="1"/>
    <col min="4101" max="4101" width="19.5703125" style="9" customWidth="1"/>
    <col min="4102" max="4102" width="20.5703125" style="9" customWidth="1"/>
    <col min="4103" max="4103" width="18.7109375" style="9" customWidth="1"/>
    <col min="4104" max="4352" width="9.140625" style="9"/>
    <col min="4353" max="4353" width="20.85546875" style="9" customWidth="1"/>
    <col min="4354" max="4354" width="23.140625" style="9" customWidth="1"/>
    <col min="4355" max="4355" width="21.5703125" style="9" customWidth="1"/>
    <col min="4356" max="4356" width="18.5703125" style="9" customWidth="1"/>
    <col min="4357" max="4357" width="19.5703125" style="9" customWidth="1"/>
    <col min="4358" max="4358" width="20.5703125" style="9" customWidth="1"/>
    <col min="4359" max="4359" width="18.7109375" style="9" customWidth="1"/>
    <col min="4360" max="4608" width="9.140625" style="9"/>
    <col min="4609" max="4609" width="20.85546875" style="9" customWidth="1"/>
    <col min="4610" max="4610" width="23.140625" style="9" customWidth="1"/>
    <col min="4611" max="4611" width="21.5703125" style="9" customWidth="1"/>
    <col min="4612" max="4612" width="18.5703125" style="9" customWidth="1"/>
    <col min="4613" max="4613" width="19.5703125" style="9" customWidth="1"/>
    <col min="4614" max="4614" width="20.5703125" style="9" customWidth="1"/>
    <col min="4615" max="4615" width="18.7109375" style="9" customWidth="1"/>
    <col min="4616" max="4864" width="9.140625" style="9"/>
    <col min="4865" max="4865" width="20.85546875" style="9" customWidth="1"/>
    <col min="4866" max="4866" width="23.140625" style="9" customWidth="1"/>
    <col min="4867" max="4867" width="21.5703125" style="9" customWidth="1"/>
    <col min="4868" max="4868" width="18.5703125" style="9" customWidth="1"/>
    <col min="4869" max="4869" width="19.5703125" style="9" customWidth="1"/>
    <col min="4870" max="4870" width="20.5703125" style="9" customWidth="1"/>
    <col min="4871" max="4871" width="18.7109375" style="9" customWidth="1"/>
    <col min="4872" max="5120" width="9.140625" style="9"/>
    <col min="5121" max="5121" width="20.85546875" style="9" customWidth="1"/>
    <col min="5122" max="5122" width="23.140625" style="9" customWidth="1"/>
    <col min="5123" max="5123" width="21.5703125" style="9" customWidth="1"/>
    <col min="5124" max="5124" width="18.5703125" style="9" customWidth="1"/>
    <col min="5125" max="5125" width="19.5703125" style="9" customWidth="1"/>
    <col min="5126" max="5126" width="20.5703125" style="9" customWidth="1"/>
    <col min="5127" max="5127" width="18.7109375" style="9" customWidth="1"/>
    <col min="5128" max="5376" width="9.140625" style="9"/>
    <col min="5377" max="5377" width="20.85546875" style="9" customWidth="1"/>
    <col min="5378" max="5378" width="23.140625" style="9" customWidth="1"/>
    <col min="5379" max="5379" width="21.5703125" style="9" customWidth="1"/>
    <col min="5380" max="5380" width="18.5703125" style="9" customWidth="1"/>
    <col min="5381" max="5381" width="19.5703125" style="9" customWidth="1"/>
    <col min="5382" max="5382" width="20.5703125" style="9" customWidth="1"/>
    <col min="5383" max="5383" width="18.7109375" style="9" customWidth="1"/>
    <col min="5384" max="5632" width="9.140625" style="9"/>
    <col min="5633" max="5633" width="20.85546875" style="9" customWidth="1"/>
    <col min="5634" max="5634" width="23.140625" style="9" customWidth="1"/>
    <col min="5635" max="5635" width="21.5703125" style="9" customWidth="1"/>
    <col min="5636" max="5636" width="18.5703125" style="9" customWidth="1"/>
    <col min="5637" max="5637" width="19.5703125" style="9" customWidth="1"/>
    <col min="5638" max="5638" width="20.5703125" style="9" customWidth="1"/>
    <col min="5639" max="5639" width="18.7109375" style="9" customWidth="1"/>
    <col min="5640" max="5888" width="9.140625" style="9"/>
    <col min="5889" max="5889" width="20.85546875" style="9" customWidth="1"/>
    <col min="5890" max="5890" width="23.140625" style="9" customWidth="1"/>
    <col min="5891" max="5891" width="21.5703125" style="9" customWidth="1"/>
    <col min="5892" max="5892" width="18.5703125" style="9" customWidth="1"/>
    <col min="5893" max="5893" width="19.5703125" style="9" customWidth="1"/>
    <col min="5894" max="5894" width="20.5703125" style="9" customWidth="1"/>
    <col min="5895" max="5895" width="18.7109375" style="9" customWidth="1"/>
    <col min="5896" max="6144" width="9.140625" style="9"/>
    <col min="6145" max="6145" width="20.85546875" style="9" customWidth="1"/>
    <col min="6146" max="6146" width="23.140625" style="9" customWidth="1"/>
    <col min="6147" max="6147" width="21.5703125" style="9" customWidth="1"/>
    <col min="6148" max="6148" width="18.5703125" style="9" customWidth="1"/>
    <col min="6149" max="6149" width="19.5703125" style="9" customWidth="1"/>
    <col min="6150" max="6150" width="20.5703125" style="9" customWidth="1"/>
    <col min="6151" max="6151" width="18.7109375" style="9" customWidth="1"/>
    <col min="6152" max="6400" width="9.140625" style="9"/>
    <col min="6401" max="6401" width="20.85546875" style="9" customWidth="1"/>
    <col min="6402" max="6402" width="23.140625" style="9" customWidth="1"/>
    <col min="6403" max="6403" width="21.5703125" style="9" customWidth="1"/>
    <col min="6404" max="6404" width="18.5703125" style="9" customWidth="1"/>
    <col min="6405" max="6405" width="19.5703125" style="9" customWidth="1"/>
    <col min="6406" max="6406" width="20.5703125" style="9" customWidth="1"/>
    <col min="6407" max="6407" width="18.7109375" style="9" customWidth="1"/>
    <col min="6408" max="6656" width="9.140625" style="9"/>
    <col min="6657" max="6657" width="20.85546875" style="9" customWidth="1"/>
    <col min="6658" max="6658" width="23.140625" style="9" customWidth="1"/>
    <col min="6659" max="6659" width="21.5703125" style="9" customWidth="1"/>
    <col min="6660" max="6660" width="18.5703125" style="9" customWidth="1"/>
    <col min="6661" max="6661" width="19.5703125" style="9" customWidth="1"/>
    <col min="6662" max="6662" width="20.5703125" style="9" customWidth="1"/>
    <col min="6663" max="6663" width="18.7109375" style="9" customWidth="1"/>
    <col min="6664" max="6912" width="9.140625" style="9"/>
    <col min="6913" max="6913" width="20.85546875" style="9" customWidth="1"/>
    <col min="6914" max="6914" width="23.140625" style="9" customWidth="1"/>
    <col min="6915" max="6915" width="21.5703125" style="9" customWidth="1"/>
    <col min="6916" max="6916" width="18.5703125" style="9" customWidth="1"/>
    <col min="6917" max="6917" width="19.5703125" style="9" customWidth="1"/>
    <col min="6918" max="6918" width="20.5703125" style="9" customWidth="1"/>
    <col min="6919" max="6919" width="18.7109375" style="9" customWidth="1"/>
    <col min="6920" max="7168" width="9.140625" style="9"/>
    <col min="7169" max="7169" width="20.85546875" style="9" customWidth="1"/>
    <col min="7170" max="7170" width="23.140625" style="9" customWidth="1"/>
    <col min="7171" max="7171" width="21.5703125" style="9" customWidth="1"/>
    <col min="7172" max="7172" width="18.5703125" style="9" customWidth="1"/>
    <col min="7173" max="7173" width="19.5703125" style="9" customWidth="1"/>
    <col min="7174" max="7174" width="20.5703125" style="9" customWidth="1"/>
    <col min="7175" max="7175" width="18.7109375" style="9" customWidth="1"/>
    <col min="7176" max="7424" width="9.140625" style="9"/>
    <col min="7425" max="7425" width="20.85546875" style="9" customWidth="1"/>
    <col min="7426" max="7426" width="23.140625" style="9" customWidth="1"/>
    <col min="7427" max="7427" width="21.5703125" style="9" customWidth="1"/>
    <col min="7428" max="7428" width="18.5703125" style="9" customWidth="1"/>
    <col min="7429" max="7429" width="19.5703125" style="9" customWidth="1"/>
    <col min="7430" max="7430" width="20.5703125" style="9" customWidth="1"/>
    <col min="7431" max="7431" width="18.7109375" style="9" customWidth="1"/>
    <col min="7432" max="7680" width="9.140625" style="9"/>
    <col min="7681" max="7681" width="20.85546875" style="9" customWidth="1"/>
    <col min="7682" max="7682" width="23.140625" style="9" customWidth="1"/>
    <col min="7683" max="7683" width="21.5703125" style="9" customWidth="1"/>
    <col min="7684" max="7684" width="18.5703125" style="9" customWidth="1"/>
    <col min="7685" max="7685" width="19.5703125" style="9" customWidth="1"/>
    <col min="7686" max="7686" width="20.5703125" style="9" customWidth="1"/>
    <col min="7687" max="7687" width="18.7109375" style="9" customWidth="1"/>
    <col min="7688" max="7936" width="9.140625" style="9"/>
    <col min="7937" max="7937" width="20.85546875" style="9" customWidth="1"/>
    <col min="7938" max="7938" width="23.140625" style="9" customWidth="1"/>
    <col min="7939" max="7939" width="21.5703125" style="9" customWidth="1"/>
    <col min="7940" max="7940" width="18.5703125" style="9" customWidth="1"/>
    <col min="7941" max="7941" width="19.5703125" style="9" customWidth="1"/>
    <col min="7942" max="7942" width="20.5703125" style="9" customWidth="1"/>
    <col min="7943" max="7943" width="18.7109375" style="9" customWidth="1"/>
    <col min="7944" max="8192" width="9.140625" style="9"/>
    <col min="8193" max="8193" width="20.85546875" style="9" customWidth="1"/>
    <col min="8194" max="8194" width="23.140625" style="9" customWidth="1"/>
    <col min="8195" max="8195" width="21.5703125" style="9" customWidth="1"/>
    <col min="8196" max="8196" width="18.5703125" style="9" customWidth="1"/>
    <col min="8197" max="8197" width="19.5703125" style="9" customWidth="1"/>
    <col min="8198" max="8198" width="20.5703125" style="9" customWidth="1"/>
    <col min="8199" max="8199" width="18.7109375" style="9" customWidth="1"/>
    <col min="8200" max="8448" width="9.140625" style="9"/>
    <col min="8449" max="8449" width="20.85546875" style="9" customWidth="1"/>
    <col min="8450" max="8450" width="23.140625" style="9" customWidth="1"/>
    <col min="8451" max="8451" width="21.5703125" style="9" customWidth="1"/>
    <col min="8452" max="8452" width="18.5703125" style="9" customWidth="1"/>
    <col min="8453" max="8453" width="19.5703125" style="9" customWidth="1"/>
    <col min="8454" max="8454" width="20.5703125" style="9" customWidth="1"/>
    <col min="8455" max="8455" width="18.7109375" style="9" customWidth="1"/>
    <col min="8456" max="8704" width="9.140625" style="9"/>
    <col min="8705" max="8705" width="20.85546875" style="9" customWidth="1"/>
    <col min="8706" max="8706" width="23.140625" style="9" customWidth="1"/>
    <col min="8707" max="8707" width="21.5703125" style="9" customWidth="1"/>
    <col min="8708" max="8708" width="18.5703125" style="9" customWidth="1"/>
    <col min="8709" max="8709" width="19.5703125" style="9" customWidth="1"/>
    <col min="8710" max="8710" width="20.5703125" style="9" customWidth="1"/>
    <col min="8711" max="8711" width="18.7109375" style="9" customWidth="1"/>
    <col min="8712" max="8960" width="9.140625" style="9"/>
    <col min="8961" max="8961" width="20.85546875" style="9" customWidth="1"/>
    <col min="8962" max="8962" width="23.140625" style="9" customWidth="1"/>
    <col min="8963" max="8963" width="21.5703125" style="9" customWidth="1"/>
    <col min="8964" max="8964" width="18.5703125" style="9" customWidth="1"/>
    <col min="8965" max="8965" width="19.5703125" style="9" customWidth="1"/>
    <col min="8966" max="8966" width="20.5703125" style="9" customWidth="1"/>
    <col min="8967" max="8967" width="18.7109375" style="9" customWidth="1"/>
    <col min="8968" max="9216" width="9.140625" style="9"/>
    <col min="9217" max="9217" width="20.85546875" style="9" customWidth="1"/>
    <col min="9218" max="9218" width="23.140625" style="9" customWidth="1"/>
    <col min="9219" max="9219" width="21.5703125" style="9" customWidth="1"/>
    <col min="9220" max="9220" width="18.5703125" style="9" customWidth="1"/>
    <col min="9221" max="9221" width="19.5703125" style="9" customWidth="1"/>
    <col min="9222" max="9222" width="20.5703125" style="9" customWidth="1"/>
    <col min="9223" max="9223" width="18.7109375" style="9" customWidth="1"/>
    <col min="9224" max="9472" width="9.140625" style="9"/>
    <col min="9473" max="9473" width="20.85546875" style="9" customWidth="1"/>
    <col min="9474" max="9474" width="23.140625" style="9" customWidth="1"/>
    <col min="9475" max="9475" width="21.5703125" style="9" customWidth="1"/>
    <col min="9476" max="9476" width="18.5703125" style="9" customWidth="1"/>
    <col min="9477" max="9477" width="19.5703125" style="9" customWidth="1"/>
    <col min="9478" max="9478" width="20.5703125" style="9" customWidth="1"/>
    <col min="9479" max="9479" width="18.7109375" style="9" customWidth="1"/>
    <col min="9480" max="9728" width="9.140625" style="9"/>
    <col min="9729" max="9729" width="20.85546875" style="9" customWidth="1"/>
    <col min="9730" max="9730" width="23.140625" style="9" customWidth="1"/>
    <col min="9731" max="9731" width="21.5703125" style="9" customWidth="1"/>
    <col min="9732" max="9732" width="18.5703125" style="9" customWidth="1"/>
    <col min="9733" max="9733" width="19.5703125" style="9" customWidth="1"/>
    <col min="9734" max="9734" width="20.5703125" style="9" customWidth="1"/>
    <col min="9735" max="9735" width="18.7109375" style="9" customWidth="1"/>
    <col min="9736" max="9984" width="9.140625" style="9"/>
    <col min="9985" max="9985" width="20.85546875" style="9" customWidth="1"/>
    <col min="9986" max="9986" width="23.140625" style="9" customWidth="1"/>
    <col min="9987" max="9987" width="21.5703125" style="9" customWidth="1"/>
    <col min="9988" max="9988" width="18.5703125" style="9" customWidth="1"/>
    <col min="9989" max="9989" width="19.5703125" style="9" customWidth="1"/>
    <col min="9990" max="9990" width="20.5703125" style="9" customWidth="1"/>
    <col min="9991" max="9991" width="18.7109375" style="9" customWidth="1"/>
    <col min="9992" max="10240" width="9.140625" style="9"/>
    <col min="10241" max="10241" width="20.85546875" style="9" customWidth="1"/>
    <col min="10242" max="10242" width="23.140625" style="9" customWidth="1"/>
    <col min="10243" max="10243" width="21.5703125" style="9" customWidth="1"/>
    <col min="10244" max="10244" width="18.5703125" style="9" customWidth="1"/>
    <col min="10245" max="10245" width="19.5703125" style="9" customWidth="1"/>
    <col min="10246" max="10246" width="20.5703125" style="9" customWidth="1"/>
    <col min="10247" max="10247" width="18.7109375" style="9" customWidth="1"/>
    <col min="10248" max="10496" width="9.140625" style="9"/>
    <col min="10497" max="10497" width="20.85546875" style="9" customWidth="1"/>
    <col min="10498" max="10498" width="23.140625" style="9" customWidth="1"/>
    <col min="10499" max="10499" width="21.5703125" style="9" customWidth="1"/>
    <col min="10500" max="10500" width="18.5703125" style="9" customWidth="1"/>
    <col min="10501" max="10501" width="19.5703125" style="9" customWidth="1"/>
    <col min="10502" max="10502" width="20.5703125" style="9" customWidth="1"/>
    <col min="10503" max="10503" width="18.7109375" style="9" customWidth="1"/>
    <col min="10504" max="10752" width="9.140625" style="9"/>
    <col min="10753" max="10753" width="20.85546875" style="9" customWidth="1"/>
    <col min="10754" max="10754" width="23.140625" style="9" customWidth="1"/>
    <col min="10755" max="10755" width="21.5703125" style="9" customWidth="1"/>
    <col min="10756" max="10756" width="18.5703125" style="9" customWidth="1"/>
    <col min="10757" max="10757" width="19.5703125" style="9" customWidth="1"/>
    <col min="10758" max="10758" width="20.5703125" style="9" customWidth="1"/>
    <col min="10759" max="10759" width="18.7109375" style="9" customWidth="1"/>
    <col min="10760" max="11008" width="9.140625" style="9"/>
    <col min="11009" max="11009" width="20.85546875" style="9" customWidth="1"/>
    <col min="11010" max="11010" width="23.140625" style="9" customWidth="1"/>
    <col min="11011" max="11011" width="21.5703125" style="9" customWidth="1"/>
    <col min="11012" max="11012" width="18.5703125" style="9" customWidth="1"/>
    <col min="11013" max="11013" width="19.5703125" style="9" customWidth="1"/>
    <col min="11014" max="11014" width="20.5703125" style="9" customWidth="1"/>
    <col min="11015" max="11015" width="18.7109375" style="9" customWidth="1"/>
    <col min="11016" max="11264" width="9.140625" style="9"/>
    <col min="11265" max="11265" width="20.85546875" style="9" customWidth="1"/>
    <col min="11266" max="11266" width="23.140625" style="9" customWidth="1"/>
    <col min="11267" max="11267" width="21.5703125" style="9" customWidth="1"/>
    <col min="11268" max="11268" width="18.5703125" style="9" customWidth="1"/>
    <col min="11269" max="11269" width="19.5703125" style="9" customWidth="1"/>
    <col min="11270" max="11270" width="20.5703125" style="9" customWidth="1"/>
    <col min="11271" max="11271" width="18.7109375" style="9" customWidth="1"/>
    <col min="11272" max="11520" width="9.140625" style="9"/>
    <col min="11521" max="11521" width="20.85546875" style="9" customWidth="1"/>
    <col min="11522" max="11522" width="23.140625" style="9" customWidth="1"/>
    <col min="11523" max="11523" width="21.5703125" style="9" customWidth="1"/>
    <col min="11524" max="11524" width="18.5703125" style="9" customWidth="1"/>
    <col min="11525" max="11525" width="19.5703125" style="9" customWidth="1"/>
    <col min="11526" max="11526" width="20.5703125" style="9" customWidth="1"/>
    <col min="11527" max="11527" width="18.7109375" style="9" customWidth="1"/>
    <col min="11528" max="11776" width="9.140625" style="9"/>
    <col min="11777" max="11777" width="20.85546875" style="9" customWidth="1"/>
    <col min="11778" max="11778" width="23.140625" style="9" customWidth="1"/>
    <col min="11779" max="11779" width="21.5703125" style="9" customWidth="1"/>
    <col min="11780" max="11780" width="18.5703125" style="9" customWidth="1"/>
    <col min="11781" max="11781" width="19.5703125" style="9" customWidth="1"/>
    <col min="11782" max="11782" width="20.5703125" style="9" customWidth="1"/>
    <col min="11783" max="11783" width="18.7109375" style="9" customWidth="1"/>
    <col min="11784" max="12032" width="9.140625" style="9"/>
    <col min="12033" max="12033" width="20.85546875" style="9" customWidth="1"/>
    <col min="12034" max="12034" width="23.140625" style="9" customWidth="1"/>
    <col min="12035" max="12035" width="21.5703125" style="9" customWidth="1"/>
    <col min="12036" max="12036" width="18.5703125" style="9" customWidth="1"/>
    <col min="12037" max="12037" width="19.5703125" style="9" customWidth="1"/>
    <col min="12038" max="12038" width="20.5703125" style="9" customWidth="1"/>
    <col min="12039" max="12039" width="18.7109375" style="9" customWidth="1"/>
    <col min="12040" max="12288" width="9.140625" style="9"/>
    <col min="12289" max="12289" width="20.85546875" style="9" customWidth="1"/>
    <col min="12290" max="12290" width="23.140625" style="9" customWidth="1"/>
    <col min="12291" max="12291" width="21.5703125" style="9" customWidth="1"/>
    <col min="12292" max="12292" width="18.5703125" style="9" customWidth="1"/>
    <col min="12293" max="12293" width="19.5703125" style="9" customWidth="1"/>
    <col min="12294" max="12294" width="20.5703125" style="9" customWidth="1"/>
    <col min="12295" max="12295" width="18.7109375" style="9" customWidth="1"/>
    <col min="12296" max="12544" width="9.140625" style="9"/>
    <col min="12545" max="12545" width="20.85546875" style="9" customWidth="1"/>
    <col min="12546" max="12546" width="23.140625" style="9" customWidth="1"/>
    <col min="12547" max="12547" width="21.5703125" style="9" customWidth="1"/>
    <col min="12548" max="12548" width="18.5703125" style="9" customWidth="1"/>
    <col min="12549" max="12549" width="19.5703125" style="9" customWidth="1"/>
    <col min="12550" max="12550" width="20.5703125" style="9" customWidth="1"/>
    <col min="12551" max="12551" width="18.7109375" style="9" customWidth="1"/>
    <col min="12552" max="12800" width="9.140625" style="9"/>
    <col min="12801" max="12801" width="20.85546875" style="9" customWidth="1"/>
    <col min="12802" max="12802" width="23.140625" style="9" customWidth="1"/>
    <col min="12803" max="12803" width="21.5703125" style="9" customWidth="1"/>
    <col min="12804" max="12804" width="18.5703125" style="9" customWidth="1"/>
    <col min="12805" max="12805" width="19.5703125" style="9" customWidth="1"/>
    <col min="12806" max="12806" width="20.5703125" style="9" customWidth="1"/>
    <col min="12807" max="12807" width="18.7109375" style="9" customWidth="1"/>
    <col min="12808" max="13056" width="9.140625" style="9"/>
    <col min="13057" max="13057" width="20.85546875" style="9" customWidth="1"/>
    <col min="13058" max="13058" width="23.140625" style="9" customWidth="1"/>
    <col min="13059" max="13059" width="21.5703125" style="9" customWidth="1"/>
    <col min="13060" max="13060" width="18.5703125" style="9" customWidth="1"/>
    <col min="13061" max="13061" width="19.5703125" style="9" customWidth="1"/>
    <col min="13062" max="13062" width="20.5703125" style="9" customWidth="1"/>
    <col min="13063" max="13063" width="18.7109375" style="9" customWidth="1"/>
    <col min="13064" max="13312" width="9.140625" style="9"/>
    <col min="13313" max="13313" width="20.85546875" style="9" customWidth="1"/>
    <col min="13314" max="13314" width="23.140625" style="9" customWidth="1"/>
    <col min="13315" max="13315" width="21.5703125" style="9" customWidth="1"/>
    <col min="13316" max="13316" width="18.5703125" style="9" customWidth="1"/>
    <col min="13317" max="13317" width="19.5703125" style="9" customWidth="1"/>
    <col min="13318" max="13318" width="20.5703125" style="9" customWidth="1"/>
    <col min="13319" max="13319" width="18.7109375" style="9" customWidth="1"/>
    <col min="13320" max="13568" width="9.140625" style="9"/>
    <col min="13569" max="13569" width="20.85546875" style="9" customWidth="1"/>
    <col min="13570" max="13570" width="23.140625" style="9" customWidth="1"/>
    <col min="13571" max="13571" width="21.5703125" style="9" customWidth="1"/>
    <col min="13572" max="13572" width="18.5703125" style="9" customWidth="1"/>
    <col min="13573" max="13573" width="19.5703125" style="9" customWidth="1"/>
    <col min="13574" max="13574" width="20.5703125" style="9" customWidth="1"/>
    <col min="13575" max="13575" width="18.7109375" style="9" customWidth="1"/>
    <col min="13576" max="13824" width="9.140625" style="9"/>
    <col min="13825" max="13825" width="20.85546875" style="9" customWidth="1"/>
    <col min="13826" max="13826" width="23.140625" style="9" customWidth="1"/>
    <col min="13827" max="13827" width="21.5703125" style="9" customWidth="1"/>
    <col min="13828" max="13828" width="18.5703125" style="9" customWidth="1"/>
    <col min="13829" max="13829" width="19.5703125" style="9" customWidth="1"/>
    <col min="13830" max="13830" width="20.5703125" style="9" customWidth="1"/>
    <col min="13831" max="13831" width="18.7109375" style="9" customWidth="1"/>
    <col min="13832" max="14080" width="9.140625" style="9"/>
    <col min="14081" max="14081" width="20.85546875" style="9" customWidth="1"/>
    <col min="14082" max="14082" width="23.140625" style="9" customWidth="1"/>
    <col min="14083" max="14083" width="21.5703125" style="9" customWidth="1"/>
    <col min="14084" max="14084" width="18.5703125" style="9" customWidth="1"/>
    <col min="14085" max="14085" width="19.5703125" style="9" customWidth="1"/>
    <col min="14086" max="14086" width="20.5703125" style="9" customWidth="1"/>
    <col min="14087" max="14087" width="18.7109375" style="9" customWidth="1"/>
    <col min="14088" max="14336" width="9.140625" style="9"/>
    <col min="14337" max="14337" width="20.85546875" style="9" customWidth="1"/>
    <col min="14338" max="14338" width="23.140625" style="9" customWidth="1"/>
    <col min="14339" max="14339" width="21.5703125" style="9" customWidth="1"/>
    <col min="14340" max="14340" width="18.5703125" style="9" customWidth="1"/>
    <col min="14341" max="14341" width="19.5703125" style="9" customWidth="1"/>
    <col min="14342" max="14342" width="20.5703125" style="9" customWidth="1"/>
    <col min="14343" max="14343" width="18.7109375" style="9" customWidth="1"/>
    <col min="14344" max="14592" width="9.140625" style="9"/>
    <col min="14593" max="14593" width="20.85546875" style="9" customWidth="1"/>
    <col min="14594" max="14594" width="23.140625" style="9" customWidth="1"/>
    <col min="14595" max="14595" width="21.5703125" style="9" customWidth="1"/>
    <col min="14596" max="14596" width="18.5703125" style="9" customWidth="1"/>
    <col min="14597" max="14597" width="19.5703125" style="9" customWidth="1"/>
    <col min="14598" max="14598" width="20.5703125" style="9" customWidth="1"/>
    <col min="14599" max="14599" width="18.7109375" style="9" customWidth="1"/>
    <col min="14600" max="14848" width="9.140625" style="9"/>
    <col min="14849" max="14849" width="20.85546875" style="9" customWidth="1"/>
    <col min="14850" max="14850" width="23.140625" style="9" customWidth="1"/>
    <col min="14851" max="14851" width="21.5703125" style="9" customWidth="1"/>
    <col min="14852" max="14852" width="18.5703125" style="9" customWidth="1"/>
    <col min="14853" max="14853" width="19.5703125" style="9" customWidth="1"/>
    <col min="14854" max="14854" width="20.5703125" style="9" customWidth="1"/>
    <col min="14855" max="14855" width="18.7109375" style="9" customWidth="1"/>
    <col min="14856" max="15104" width="9.140625" style="9"/>
    <col min="15105" max="15105" width="20.85546875" style="9" customWidth="1"/>
    <col min="15106" max="15106" width="23.140625" style="9" customWidth="1"/>
    <col min="15107" max="15107" width="21.5703125" style="9" customWidth="1"/>
    <col min="15108" max="15108" width="18.5703125" style="9" customWidth="1"/>
    <col min="15109" max="15109" width="19.5703125" style="9" customWidth="1"/>
    <col min="15110" max="15110" width="20.5703125" style="9" customWidth="1"/>
    <col min="15111" max="15111" width="18.7109375" style="9" customWidth="1"/>
    <col min="15112" max="15360" width="9.140625" style="9"/>
    <col min="15361" max="15361" width="20.85546875" style="9" customWidth="1"/>
    <col min="15362" max="15362" width="23.140625" style="9" customWidth="1"/>
    <col min="15363" max="15363" width="21.5703125" style="9" customWidth="1"/>
    <col min="15364" max="15364" width="18.5703125" style="9" customWidth="1"/>
    <col min="15365" max="15365" width="19.5703125" style="9" customWidth="1"/>
    <col min="15366" max="15366" width="20.5703125" style="9" customWidth="1"/>
    <col min="15367" max="15367" width="18.7109375" style="9" customWidth="1"/>
    <col min="15368" max="15616" width="9.140625" style="9"/>
    <col min="15617" max="15617" width="20.85546875" style="9" customWidth="1"/>
    <col min="15618" max="15618" width="23.140625" style="9" customWidth="1"/>
    <col min="15619" max="15619" width="21.5703125" style="9" customWidth="1"/>
    <col min="15620" max="15620" width="18.5703125" style="9" customWidth="1"/>
    <col min="15621" max="15621" width="19.5703125" style="9" customWidth="1"/>
    <col min="15622" max="15622" width="20.5703125" style="9" customWidth="1"/>
    <col min="15623" max="15623" width="18.7109375" style="9" customWidth="1"/>
    <col min="15624" max="15872" width="9.140625" style="9"/>
    <col min="15873" max="15873" width="20.85546875" style="9" customWidth="1"/>
    <col min="15874" max="15874" width="23.140625" style="9" customWidth="1"/>
    <col min="15875" max="15875" width="21.5703125" style="9" customWidth="1"/>
    <col min="15876" max="15876" width="18.5703125" style="9" customWidth="1"/>
    <col min="15877" max="15877" width="19.5703125" style="9" customWidth="1"/>
    <col min="15878" max="15878" width="20.5703125" style="9" customWidth="1"/>
    <col min="15879" max="15879" width="18.7109375" style="9" customWidth="1"/>
    <col min="15880" max="16128" width="9.140625" style="9"/>
    <col min="16129" max="16129" width="20.85546875" style="9" customWidth="1"/>
    <col min="16130" max="16130" width="23.140625" style="9" customWidth="1"/>
    <col min="16131" max="16131" width="21.5703125" style="9" customWidth="1"/>
    <col min="16132" max="16132" width="18.5703125" style="9" customWidth="1"/>
    <col min="16133" max="16133" width="19.5703125" style="9" customWidth="1"/>
    <col min="16134" max="16134" width="20.5703125" style="9" customWidth="1"/>
    <col min="16135" max="16135" width="18.7109375" style="9" customWidth="1"/>
    <col min="16136" max="16384" width="9.140625" style="9"/>
  </cols>
  <sheetData>
    <row r="1" spans="1:2" ht="51" customHeight="1"/>
    <row r="4" spans="1:2">
      <c r="A4" s="10" t="s">
        <v>18</v>
      </c>
      <c r="B4" s="9" t="s">
        <v>19</v>
      </c>
    </row>
    <row r="6" spans="1:2" ht="14.25" customHeight="1">
      <c r="B6" s="11"/>
    </row>
    <row r="7" spans="1:2" ht="45">
      <c r="A7" s="10" t="s">
        <v>20</v>
      </c>
      <c r="B7" s="9" t="s">
        <v>21</v>
      </c>
    </row>
    <row r="8" spans="1:2">
      <c r="A8" s="13">
        <v>41670</v>
      </c>
      <c r="B8" s="14">
        <v>1998.17</v>
      </c>
    </row>
    <row r="9" spans="1:2">
      <c r="A9" s="12">
        <v>41698</v>
      </c>
      <c r="B9" s="11">
        <v>2098.9</v>
      </c>
    </row>
    <row r="10" spans="1:2">
      <c r="A10" s="12">
        <v>41729</v>
      </c>
      <c r="B10" s="11">
        <v>2115.8200000000002</v>
      </c>
    </row>
    <row r="11" spans="1:2">
      <c r="A11" s="12">
        <v>41759</v>
      </c>
      <c r="B11" s="11">
        <v>2119.98</v>
      </c>
    </row>
    <row r="12" spans="1:2">
      <c r="A12" s="12">
        <v>41789</v>
      </c>
      <c r="B12" s="11">
        <v>2203.19</v>
      </c>
    </row>
    <row r="13" spans="1:2">
      <c r="A13" s="12">
        <v>41820</v>
      </c>
      <c r="B13" s="11">
        <v>2255.2399999999998</v>
      </c>
    </row>
    <row r="14" spans="1:2">
      <c r="A14" s="12">
        <v>41851</v>
      </c>
      <c r="B14" s="11">
        <v>2270.4899999999998</v>
      </c>
    </row>
    <row r="15" spans="1:2">
      <c r="A15" s="12">
        <v>41882</v>
      </c>
      <c r="B15" s="11">
        <v>2311.9899999999998</v>
      </c>
    </row>
    <row r="16" spans="1:2">
      <c r="A16" s="12">
        <v>41912</v>
      </c>
      <c r="B16" s="11">
        <v>2187.33</v>
      </c>
    </row>
    <row r="17" spans="1:2">
      <c r="A17" s="12">
        <v>41943</v>
      </c>
      <c r="B17" s="11">
        <v>2213.4699999999998</v>
      </c>
    </row>
    <row r="18" spans="1:2">
      <c r="A18" s="12">
        <v>41973</v>
      </c>
      <c r="B18" s="11">
        <v>2186.94</v>
      </c>
    </row>
    <row r="19" spans="1:2">
      <c r="A19" s="12">
        <v>42004</v>
      </c>
      <c r="B19" s="11">
        <v>2067.52</v>
      </c>
    </row>
    <row r="20" spans="1:2">
      <c r="A20" s="12">
        <v>42034</v>
      </c>
      <c r="B20" s="11">
        <v>2096.16</v>
      </c>
    </row>
    <row r="21" spans="1:2">
      <c r="A21" s="12">
        <v>42062</v>
      </c>
      <c r="B21" s="11">
        <v>2144.2600000000002</v>
      </c>
    </row>
    <row r="22" spans="1:2">
      <c r="A22" s="12">
        <v>42094</v>
      </c>
      <c r="B22" s="11">
        <v>2125.52</v>
      </c>
    </row>
    <row r="23" spans="1:2">
      <c r="A23" s="12">
        <v>42124</v>
      </c>
      <c r="B23" s="11">
        <v>2200.4</v>
      </c>
    </row>
    <row r="24" spans="1:2">
      <c r="A24" s="12">
        <v>42155</v>
      </c>
      <c r="B24" s="11">
        <v>2154.2199999999998</v>
      </c>
    </row>
    <row r="25" spans="1:2">
      <c r="A25" s="12">
        <v>42185</v>
      </c>
      <c r="B25" s="11">
        <v>2092.88</v>
      </c>
    </row>
    <row r="26" spans="1:2">
      <c r="A26" s="12">
        <v>42216</v>
      </c>
      <c r="B26" s="11">
        <v>1971.35</v>
      </c>
    </row>
    <row r="27" spans="1:2">
      <c r="A27" s="12">
        <v>42247</v>
      </c>
      <c r="B27" s="11">
        <v>1796.27</v>
      </c>
    </row>
    <row r="28" spans="1:2">
      <c r="A28" s="12">
        <v>42277</v>
      </c>
      <c r="B28" s="11">
        <v>1736.68</v>
      </c>
    </row>
    <row r="29" spans="1:2">
      <c r="A29" s="12">
        <v>42307</v>
      </c>
      <c r="B29" s="11">
        <v>1882.15</v>
      </c>
    </row>
    <row r="30" spans="1:2">
      <c r="A30" s="12">
        <v>42338</v>
      </c>
      <c r="B30" s="11">
        <v>1846.81</v>
      </c>
    </row>
    <row r="31" spans="1:2">
      <c r="A31" s="12">
        <v>42369</v>
      </c>
      <c r="B31" s="11">
        <v>1825.28</v>
      </c>
    </row>
    <row r="32" spans="1:2">
      <c r="A32" s="12">
        <v>42400</v>
      </c>
      <c r="B32" s="11">
        <v>1708.57</v>
      </c>
    </row>
    <row r="33" spans="1:2">
      <c r="A33" s="12">
        <v>42429</v>
      </c>
      <c r="B33" s="11">
        <v>1712.01</v>
      </c>
    </row>
    <row r="34" spans="1:2">
      <c r="A34" s="12">
        <v>42460</v>
      </c>
      <c r="B34" s="11">
        <v>1887.27</v>
      </c>
    </row>
    <row r="35" spans="1:2">
      <c r="A35" s="12">
        <v>42489</v>
      </c>
      <c r="B35" s="11">
        <v>1891.16</v>
      </c>
    </row>
    <row r="36" spans="1:2">
      <c r="A36" s="12">
        <v>42521</v>
      </c>
      <c r="B36" s="11">
        <v>1862.07</v>
      </c>
    </row>
    <row r="37" spans="1:2">
      <c r="A37" s="12">
        <v>42551</v>
      </c>
      <c r="B37" s="11">
        <v>1895.09</v>
      </c>
    </row>
    <row r="38" spans="1:2">
      <c r="A38" s="12">
        <v>42582</v>
      </c>
      <c r="B38" s="11">
        <v>1968.97</v>
      </c>
    </row>
    <row r="39" spans="1:2">
      <c r="A39" s="12">
        <v>42613</v>
      </c>
      <c r="B39" s="11">
        <v>2014.97</v>
      </c>
    </row>
    <row r="40" spans="1:2">
      <c r="A40" s="12">
        <v>42643</v>
      </c>
      <c r="B40" s="11">
        <v>2053.16</v>
      </c>
    </row>
    <row r="41" spans="1:2">
      <c r="A41" s="12">
        <v>42674</v>
      </c>
      <c r="B41" s="11">
        <v>2033.22</v>
      </c>
    </row>
    <row r="42" spans="1:2">
      <c r="A42" s="12">
        <v>42704</v>
      </c>
      <c r="B42" s="11">
        <v>1923.66</v>
      </c>
    </row>
    <row r="43" spans="1:2">
      <c r="A43" s="12">
        <v>42734</v>
      </c>
      <c r="B43" s="11">
        <v>1907.86</v>
      </c>
    </row>
    <row r="44" spans="1:2">
      <c r="A44" s="12">
        <v>42766</v>
      </c>
      <c r="B44" s="11">
        <v>2012.95</v>
      </c>
    </row>
    <row r="45" spans="1:2">
      <c r="A45" s="12">
        <v>42794</v>
      </c>
      <c r="B45" s="11">
        <v>2066.9499999999998</v>
      </c>
    </row>
    <row r="46" spans="1:2">
      <c r="A46" s="12">
        <v>42825</v>
      </c>
      <c r="B46" s="11">
        <v>2120.9699999999998</v>
      </c>
    </row>
    <row r="47" spans="1:2">
      <c r="A47" s="12">
        <v>42855</v>
      </c>
      <c r="B47" s="11">
        <v>2183.56</v>
      </c>
    </row>
    <row r="48" spans="1:2">
      <c r="A48" s="12">
        <v>42886</v>
      </c>
      <c r="B48" s="11">
        <v>2242.3000000000002</v>
      </c>
    </row>
    <row r="49" spans="1:2">
      <c r="A49" s="12">
        <v>42916</v>
      </c>
      <c r="B49" s="11">
        <v>2278.84</v>
      </c>
    </row>
    <row r="50" spans="1:2">
      <c r="A50" s="12">
        <v>42947</v>
      </c>
      <c r="B50" s="11">
        <v>2413.3200000000002</v>
      </c>
    </row>
    <row r="51" spans="1:2">
      <c r="A51" s="12">
        <v>42978</v>
      </c>
      <c r="B51" s="11">
        <v>2489.66</v>
      </c>
    </row>
    <row r="52" spans="1:2">
      <c r="A52" s="12">
        <v>43007</v>
      </c>
      <c r="B52" s="11">
        <v>2493.65</v>
      </c>
    </row>
    <row r="53" spans="1:2">
      <c r="A53" s="12">
        <v>43038</v>
      </c>
      <c r="B53" s="11">
        <v>2556.88</v>
      </c>
    </row>
    <row r="54" spans="1:2">
      <c r="A54" s="12">
        <v>43069</v>
      </c>
      <c r="B54" s="11">
        <v>2598.69</v>
      </c>
    </row>
    <row r="55" spans="1:2">
      <c r="A55" s="12">
        <v>43100</v>
      </c>
      <c r="B55" s="11">
        <v>2682.62</v>
      </c>
    </row>
    <row r="56" spans="1:2">
      <c r="A56" s="12">
        <v>43131</v>
      </c>
      <c r="B56" s="11">
        <v>2895.52</v>
      </c>
    </row>
    <row r="57" spans="1:2">
      <c r="A57" s="12">
        <v>43159</v>
      </c>
      <c r="B57" s="11">
        <v>2783.03</v>
      </c>
    </row>
    <row r="58" spans="1:2">
      <c r="A58" s="12">
        <v>43189</v>
      </c>
      <c r="B58" s="11">
        <v>2709.56</v>
      </c>
    </row>
    <row r="59" spans="1:2">
      <c r="A59" s="12">
        <v>43220</v>
      </c>
      <c r="B59" s="11">
        <v>2661.62</v>
      </c>
    </row>
    <row r="60" spans="1:2">
      <c r="A60" s="12">
        <v>43251</v>
      </c>
      <c r="B60" s="11">
        <v>2657.8</v>
      </c>
    </row>
    <row r="61" spans="1:2">
      <c r="A61" s="12">
        <v>43280</v>
      </c>
      <c r="B61" s="11">
        <v>2574.0700000000002</v>
      </c>
    </row>
    <row r="62" spans="1:2">
      <c r="A62" s="12">
        <v>43312</v>
      </c>
      <c r="B62" s="11">
        <v>2582.21</v>
      </c>
    </row>
    <row r="63" spans="1:2">
      <c r="A63" s="12">
        <v>43343</v>
      </c>
      <c r="B63" s="11">
        <v>2520.81</v>
      </c>
    </row>
    <row r="64" spans="1:2">
      <c r="A64" s="12">
        <v>43373</v>
      </c>
      <c r="B64" s="11">
        <v>2453.73</v>
      </c>
    </row>
    <row r="65" spans="1:2">
      <c r="A65" s="12">
        <v>43404</v>
      </c>
      <c r="B65" s="11">
        <v>2203.71</v>
      </c>
    </row>
    <row r="66" spans="1:2">
      <c r="A66" s="12">
        <v>43434</v>
      </c>
      <c r="B66" s="11">
        <v>2315.7800000000002</v>
      </c>
    </row>
    <row r="67" spans="1:2">
      <c r="A67" s="12">
        <v>43465</v>
      </c>
      <c r="B67" s="11">
        <v>2227.6799999999998</v>
      </c>
    </row>
    <row r="68" spans="1:2">
      <c r="A68" s="12">
        <v>43496</v>
      </c>
      <c r="B68" s="11">
        <v>2382.7199999999998</v>
      </c>
    </row>
    <row r="69" spans="1:2">
      <c r="A69" s="12">
        <v>43524</v>
      </c>
      <c r="B69" s="11">
        <v>2434.23</v>
      </c>
    </row>
    <row r="70" spans="1:2">
      <c r="A70" s="12">
        <v>43555</v>
      </c>
      <c r="B70" s="11">
        <v>2486.44</v>
      </c>
    </row>
    <row r="71" spans="1:2">
      <c r="A71" s="12">
        <v>43585</v>
      </c>
      <c r="B71" s="11">
        <v>2535.2600000000002</v>
      </c>
    </row>
    <row r="72" spans="1:2">
      <c r="A72" s="12">
        <v>43616</v>
      </c>
      <c r="B72" s="11">
        <v>2304.1799999999998</v>
      </c>
    </row>
    <row r="73" spans="1:2">
      <c r="A73" s="12">
        <v>43646</v>
      </c>
      <c r="B73" s="11">
        <v>2432.91</v>
      </c>
    </row>
    <row r="74" spans="1:2">
      <c r="A74" s="12">
        <v>43677</v>
      </c>
      <c r="B74" s="11">
        <v>2439.8200000000002</v>
      </c>
    </row>
    <row r="75" spans="1:2">
      <c r="A75" s="12">
        <v>43707</v>
      </c>
      <c r="B75" s="11">
        <v>2372.89</v>
      </c>
    </row>
    <row r="76" spans="1:2">
      <c r="A76" s="12">
        <v>43738</v>
      </c>
      <c r="B76" s="11">
        <v>2389.2399999999998</v>
      </c>
    </row>
    <row r="77" spans="1:2">
      <c r="A77" s="12">
        <v>43769</v>
      </c>
      <c r="B77" s="11">
        <v>2485.56</v>
      </c>
    </row>
    <row r="78" spans="1:2">
      <c r="A78" s="12">
        <v>43798</v>
      </c>
      <c r="B78" s="11">
        <v>2520.5300000000002</v>
      </c>
    </row>
    <row r="79" spans="1:2">
      <c r="A79" s="12">
        <v>43830</v>
      </c>
      <c r="B79" s="11">
        <v>2688.34</v>
      </c>
    </row>
    <row r="80" spans="1:2">
      <c r="A80" s="12">
        <v>43861</v>
      </c>
      <c r="B80" s="11">
        <v>2633.9</v>
      </c>
    </row>
    <row r="81" spans="1:5">
      <c r="A81" s="12">
        <v>43889</v>
      </c>
      <c r="B81" s="11">
        <v>2556.06</v>
      </c>
    </row>
    <row r="82" spans="1:5">
      <c r="A82" s="12">
        <v>43921</v>
      </c>
      <c r="B82" s="11">
        <v>2255.19</v>
      </c>
    </row>
    <row r="83" spans="1:5">
      <c r="A83" s="12">
        <v>43951</v>
      </c>
      <c r="B83" s="11">
        <v>2477.7800000000002</v>
      </c>
    </row>
    <row r="84" spans="1:5">
      <c r="A84" s="12">
        <v>43982</v>
      </c>
      <c r="B84" s="11">
        <v>2538.0300000000002</v>
      </c>
    </row>
    <row r="85" spans="1:5">
      <c r="A85" s="12">
        <v>44012</v>
      </c>
      <c r="B85" s="11">
        <v>2749.57</v>
      </c>
    </row>
    <row r="86" spans="1:5">
      <c r="A86" s="12">
        <v>44043</v>
      </c>
      <c r="B86" s="11">
        <v>3053.39</v>
      </c>
    </row>
    <row r="87" spans="1:5">
      <c r="A87" s="12">
        <v>44074</v>
      </c>
      <c r="B87" s="11">
        <v>3191.63</v>
      </c>
    </row>
    <row r="88" spans="1:5">
      <c r="A88" s="12">
        <v>44104</v>
      </c>
      <c r="B88" s="11">
        <v>3163.37</v>
      </c>
    </row>
    <row r="89" spans="1:5">
      <c r="A89" s="12">
        <v>44134</v>
      </c>
      <c r="B89" s="11">
        <v>3279.4</v>
      </c>
    </row>
    <row r="90" spans="1:5">
      <c r="A90" s="12">
        <v>44165</v>
      </c>
      <c r="B90" s="11">
        <v>3406.3</v>
      </c>
    </row>
    <row r="91" spans="1:5">
      <c r="A91" s="12">
        <v>44196</v>
      </c>
      <c r="B91" s="11">
        <v>3582.19</v>
      </c>
    </row>
    <row r="93" spans="1:5">
      <c r="A93" s="10"/>
    </row>
    <row r="94" spans="1:5" ht="409.5" customHeight="1">
      <c r="A94" s="94" t="s">
        <v>22</v>
      </c>
      <c r="B94" s="94"/>
      <c r="C94" s="94"/>
      <c r="D94" s="94"/>
      <c r="E94" s="94"/>
    </row>
    <row r="95" spans="1:5">
      <c r="A95" s="15"/>
      <c r="B95" s="15"/>
    </row>
    <row r="96" spans="1:5">
      <c r="A96" s="15"/>
      <c r="B96" s="15"/>
    </row>
    <row r="97" spans="1:2">
      <c r="A97" s="15"/>
      <c r="B97" s="15"/>
    </row>
    <row r="98" spans="1:2">
      <c r="A98" s="15"/>
      <c r="B98" s="15"/>
    </row>
    <row r="99" spans="1:2">
      <c r="A99" s="15"/>
      <c r="B99" s="15"/>
    </row>
    <row r="100" spans="1:2">
      <c r="A100" s="15"/>
      <c r="B100" s="15"/>
    </row>
    <row r="101" spans="1:2">
      <c r="A101" s="15"/>
      <c r="B101" s="15"/>
    </row>
    <row r="102" spans="1:2">
      <c r="A102" s="15"/>
      <c r="B102" s="15"/>
    </row>
    <row r="103" spans="1:2">
      <c r="A103" s="15"/>
      <c r="B103" s="15"/>
    </row>
    <row r="104" spans="1:2">
      <c r="A104" s="16"/>
      <c r="B104" s="16"/>
    </row>
    <row r="105" spans="1:2">
      <c r="A105" s="16"/>
      <c r="B105" s="16"/>
    </row>
    <row r="106" spans="1:2">
      <c r="A106" s="16"/>
      <c r="B106" s="16"/>
    </row>
    <row r="107" spans="1:2">
      <c r="A107" s="16"/>
      <c r="B107" s="16"/>
    </row>
    <row r="108" spans="1:2">
      <c r="A108" s="16"/>
      <c r="B108" s="16"/>
    </row>
    <row r="109" spans="1:2">
      <c r="A109" s="16"/>
      <c r="B109" s="16"/>
    </row>
    <row r="110" spans="1:2">
      <c r="A110" s="16"/>
      <c r="B110" s="16"/>
    </row>
    <row r="111" spans="1:2">
      <c r="A111" s="16"/>
      <c r="B111" s="16"/>
    </row>
    <row r="112" spans="1:2">
      <c r="A112" s="16"/>
      <c r="B112" s="16"/>
    </row>
    <row r="113" spans="1:2">
      <c r="A113" s="16"/>
      <c r="B113" s="16"/>
    </row>
    <row r="114" spans="1:2">
      <c r="A114" s="16"/>
      <c r="B114" s="16"/>
    </row>
    <row r="115" spans="1:2">
      <c r="A115" s="16"/>
      <c r="B115" s="16"/>
    </row>
    <row r="116" spans="1:2">
      <c r="A116" s="16"/>
      <c r="B116" s="16"/>
    </row>
    <row r="117" spans="1:2">
      <c r="A117" s="16"/>
      <c r="B117" s="16"/>
    </row>
    <row r="118" spans="1:2">
      <c r="A118" s="16"/>
      <c r="B118" s="16"/>
    </row>
    <row r="119" spans="1:2">
      <c r="A119" s="16"/>
      <c r="B119" s="16"/>
    </row>
    <row r="120" spans="1:2">
      <c r="A120" s="16"/>
      <c r="B120" s="16"/>
    </row>
    <row r="121" spans="1:2">
      <c r="A121" s="16"/>
      <c r="B121" s="16"/>
    </row>
    <row r="122" spans="1:2">
      <c r="A122" s="16"/>
      <c r="B122" s="16"/>
    </row>
    <row r="123" spans="1:2">
      <c r="A123" s="16"/>
      <c r="B123" s="16"/>
    </row>
    <row r="124" spans="1:2">
      <c r="A124" s="16"/>
      <c r="B124" s="16"/>
    </row>
    <row r="125" spans="1:2">
      <c r="A125" s="16"/>
      <c r="B125" s="16"/>
    </row>
    <row r="126" spans="1:2">
      <c r="A126" s="16"/>
      <c r="B126" s="16"/>
    </row>
    <row r="127" spans="1:2">
      <c r="A127" s="16"/>
      <c r="B127" s="16"/>
    </row>
    <row r="128" spans="1:2">
      <c r="A128" s="16"/>
      <c r="B128" s="16"/>
    </row>
    <row r="129" spans="1:2">
      <c r="A129" s="16"/>
      <c r="B129" s="16"/>
    </row>
    <row r="130" spans="1:2">
      <c r="A130" s="16"/>
      <c r="B130" s="16"/>
    </row>
    <row r="131" spans="1:2">
      <c r="A131" s="16"/>
      <c r="B131" s="16"/>
    </row>
    <row r="132" spans="1:2">
      <c r="A132" s="16"/>
      <c r="B132" s="16"/>
    </row>
    <row r="133" spans="1:2">
      <c r="A133" s="16"/>
      <c r="B133" s="16"/>
    </row>
    <row r="134" spans="1:2">
      <c r="A134" s="16"/>
      <c r="B134" s="16"/>
    </row>
    <row r="135" spans="1:2">
      <c r="A135" s="16"/>
      <c r="B135" s="16"/>
    </row>
    <row r="136" spans="1:2">
      <c r="A136" s="16"/>
      <c r="B136" s="16"/>
    </row>
    <row r="137" spans="1:2">
      <c r="A137" s="16"/>
      <c r="B137" s="16"/>
    </row>
    <row r="138" spans="1:2">
      <c r="A138" s="16"/>
      <c r="B138" s="16"/>
    </row>
    <row r="139" spans="1:2">
      <c r="A139" s="16"/>
      <c r="B139" s="16"/>
    </row>
    <row r="140" spans="1:2">
      <c r="A140" s="16"/>
      <c r="B140" s="16"/>
    </row>
    <row r="141" spans="1:2">
      <c r="A141" s="16"/>
      <c r="B141" s="16"/>
    </row>
    <row r="142" spans="1:2">
      <c r="A142" s="16"/>
      <c r="B142" s="16"/>
    </row>
    <row r="143" spans="1:2">
      <c r="A143" s="16"/>
      <c r="B143" s="16"/>
    </row>
    <row r="1154" spans="3:10" ht="12.75" customHeight="1">
      <c r="C1154" s="15"/>
      <c r="D1154" s="15"/>
      <c r="E1154" s="15"/>
      <c r="F1154" s="15"/>
      <c r="G1154" s="15"/>
      <c r="H1154" s="15"/>
      <c r="I1154" s="15"/>
      <c r="J1154" s="15"/>
    </row>
    <row r="1155" spans="3:10">
      <c r="C1155" s="15"/>
      <c r="D1155" s="15"/>
      <c r="E1155" s="15"/>
      <c r="F1155" s="15"/>
      <c r="G1155" s="15"/>
      <c r="H1155" s="15"/>
      <c r="I1155" s="15"/>
      <c r="J1155" s="15"/>
    </row>
    <row r="1156" spans="3:10">
      <c r="C1156" s="15"/>
      <c r="D1156" s="15"/>
      <c r="E1156" s="15"/>
      <c r="F1156" s="15"/>
      <c r="G1156" s="15"/>
      <c r="H1156" s="15"/>
      <c r="I1156" s="15"/>
      <c r="J1156" s="15"/>
    </row>
    <row r="1157" spans="3:10">
      <c r="C1157" s="15"/>
      <c r="D1157" s="15"/>
      <c r="E1157" s="15"/>
      <c r="F1157" s="15"/>
      <c r="G1157" s="15"/>
      <c r="H1157" s="15"/>
      <c r="I1157" s="15"/>
      <c r="J1157" s="15"/>
    </row>
    <row r="1158" spans="3:10">
      <c r="C1158" s="15"/>
      <c r="D1158" s="15"/>
      <c r="E1158" s="15"/>
      <c r="F1158" s="15"/>
      <c r="G1158" s="15"/>
      <c r="H1158" s="15"/>
      <c r="I1158" s="15"/>
      <c r="J1158" s="15"/>
    </row>
    <row r="1159" spans="3:10">
      <c r="C1159" s="15"/>
      <c r="D1159" s="15"/>
      <c r="E1159" s="15"/>
      <c r="F1159" s="15"/>
      <c r="G1159" s="15"/>
      <c r="H1159" s="15"/>
      <c r="I1159" s="15"/>
      <c r="J1159" s="15"/>
    </row>
    <row r="1160" spans="3:10">
      <c r="C1160" s="15"/>
      <c r="D1160" s="15"/>
      <c r="E1160" s="15"/>
      <c r="F1160" s="15"/>
      <c r="G1160" s="15"/>
      <c r="H1160" s="15"/>
      <c r="I1160" s="15"/>
      <c r="J1160" s="15"/>
    </row>
    <row r="1161" spans="3:10">
      <c r="C1161" s="15"/>
      <c r="D1161" s="15"/>
      <c r="E1161" s="15"/>
      <c r="F1161" s="15"/>
      <c r="G1161" s="15"/>
      <c r="H1161" s="15"/>
      <c r="I1161" s="15"/>
      <c r="J1161" s="15"/>
    </row>
    <row r="1162" spans="3:10">
      <c r="C1162" s="15"/>
      <c r="D1162" s="15"/>
      <c r="E1162" s="15"/>
      <c r="F1162" s="15"/>
      <c r="G1162" s="15"/>
      <c r="H1162" s="15"/>
      <c r="I1162" s="15"/>
      <c r="J1162" s="15"/>
    </row>
    <row r="1163" spans="3:10">
      <c r="C1163" s="15"/>
      <c r="D1163" s="15"/>
      <c r="E1163" s="15"/>
      <c r="F1163" s="15"/>
      <c r="G1163" s="15"/>
      <c r="H1163" s="15"/>
      <c r="I1163" s="15"/>
      <c r="J1163" s="15"/>
    </row>
    <row r="1164" spans="3:10">
      <c r="C1164" s="16"/>
      <c r="D1164" s="16"/>
      <c r="E1164" s="16"/>
      <c r="F1164" s="16"/>
      <c r="G1164" s="16"/>
      <c r="H1164" s="16"/>
      <c r="I1164" s="16"/>
      <c r="J1164" s="16"/>
    </row>
    <row r="1165" spans="3:10">
      <c r="C1165" s="16"/>
      <c r="D1165" s="16"/>
      <c r="E1165" s="16"/>
      <c r="F1165" s="16"/>
      <c r="G1165" s="16"/>
      <c r="H1165" s="16"/>
      <c r="I1165" s="16"/>
      <c r="J1165" s="16"/>
    </row>
    <row r="1166" spans="3:10">
      <c r="C1166" s="16"/>
      <c r="D1166" s="16"/>
      <c r="E1166" s="16"/>
      <c r="F1166" s="16"/>
      <c r="G1166" s="16"/>
      <c r="H1166" s="16"/>
      <c r="I1166" s="16"/>
      <c r="J1166" s="16"/>
    </row>
    <row r="1167" spans="3:10">
      <c r="C1167" s="16"/>
      <c r="D1167" s="16"/>
      <c r="E1167" s="16"/>
      <c r="F1167" s="16"/>
      <c r="G1167" s="16"/>
      <c r="H1167" s="16"/>
      <c r="I1167" s="16"/>
      <c r="J1167" s="16"/>
    </row>
    <row r="1168" spans="3:10">
      <c r="C1168" s="16"/>
      <c r="D1168" s="16"/>
      <c r="E1168" s="16"/>
      <c r="F1168" s="16"/>
      <c r="G1168" s="16"/>
      <c r="H1168" s="16"/>
      <c r="I1168" s="16"/>
      <c r="J1168" s="16"/>
    </row>
    <row r="1169" spans="3:10">
      <c r="C1169" s="16"/>
      <c r="D1169" s="16"/>
      <c r="E1169" s="16"/>
      <c r="F1169" s="16"/>
      <c r="G1169" s="16"/>
      <c r="H1169" s="16"/>
      <c r="I1169" s="16"/>
      <c r="J1169" s="16"/>
    </row>
    <row r="1170" spans="3:10">
      <c r="C1170" s="16"/>
      <c r="D1170" s="16"/>
      <c r="E1170" s="16"/>
      <c r="F1170" s="16"/>
      <c r="G1170" s="16"/>
      <c r="H1170" s="16"/>
      <c r="I1170" s="16"/>
      <c r="J1170" s="16"/>
    </row>
    <row r="1171" spans="3:10">
      <c r="C1171" s="16"/>
      <c r="D1171" s="16"/>
      <c r="E1171" s="16"/>
      <c r="F1171" s="16"/>
      <c r="G1171" s="16"/>
      <c r="H1171" s="16"/>
      <c r="I1171" s="16"/>
      <c r="J1171" s="16"/>
    </row>
    <row r="1172" spans="3:10">
      <c r="C1172" s="16"/>
      <c r="D1172" s="16"/>
      <c r="E1172" s="16"/>
      <c r="F1172" s="16"/>
      <c r="G1172" s="16"/>
      <c r="H1172" s="16"/>
      <c r="I1172" s="16"/>
      <c r="J1172" s="16"/>
    </row>
    <row r="1173" spans="3:10">
      <c r="C1173" s="16"/>
      <c r="D1173" s="16"/>
      <c r="E1173" s="16"/>
      <c r="F1173" s="16"/>
      <c r="G1173" s="16"/>
      <c r="H1173" s="16"/>
      <c r="I1173" s="16"/>
      <c r="J1173" s="16"/>
    </row>
    <row r="1174" spans="3:10">
      <c r="C1174" s="16"/>
      <c r="D1174" s="16"/>
      <c r="E1174" s="16"/>
      <c r="F1174" s="16"/>
      <c r="G1174" s="16"/>
      <c r="H1174" s="16"/>
      <c r="I1174" s="16"/>
      <c r="J1174" s="16"/>
    </row>
    <row r="1175" spans="3:10">
      <c r="C1175" s="16"/>
      <c r="D1175" s="16"/>
      <c r="E1175" s="16"/>
      <c r="F1175" s="16"/>
      <c r="G1175" s="16"/>
      <c r="H1175" s="16"/>
      <c r="I1175" s="16"/>
      <c r="J1175" s="16"/>
    </row>
    <row r="1176" spans="3:10">
      <c r="C1176" s="16"/>
      <c r="D1176" s="16"/>
      <c r="E1176" s="16"/>
      <c r="F1176" s="16"/>
      <c r="G1176" s="16"/>
      <c r="H1176" s="16"/>
      <c r="I1176" s="16"/>
      <c r="J1176" s="16"/>
    </row>
    <row r="1177" spans="3:10">
      <c r="C1177" s="16"/>
      <c r="D1177" s="16"/>
      <c r="E1177" s="16"/>
      <c r="F1177" s="16"/>
      <c r="G1177" s="16"/>
      <c r="H1177" s="16"/>
      <c r="I1177" s="16"/>
      <c r="J1177" s="16"/>
    </row>
    <row r="1178" spans="3:10">
      <c r="C1178" s="16"/>
      <c r="D1178" s="16"/>
      <c r="E1178" s="16"/>
      <c r="F1178" s="16"/>
      <c r="G1178" s="16"/>
      <c r="H1178" s="16"/>
      <c r="I1178" s="16"/>
      <c r="J1178" s="16"/>
    </row>
    <row r="1179" spans="3:10">
      <c r="C1179" s="16"/>
      <c r="D1179" s="16"/>
      <c r="E1179" s="16"/>
      <c r="F1179" s="16"/>
      <c r="G1179" s="16"/>
      <c r="H1179" s="16"/>
      <c r="I1179" s="16"/>
      <c r="J1179" s="16"/>
    </row>
    <row r="1180" spans="3:10">
      <c r="C1180" s="16"/>
      <c r="D1180" s="16"/>
      <c r="E1180" s="16"/>
      <c r="F1180" s="16"/>
      <c r="G1180" s="16"/>
      <c r="H1180" s="16"/>
      <c r="I1180" s="16"/>
      <c r="J1180" s="16"/>
    </row>
    <row r="1181" spans="3:10">
      <c r="C1181" s="16"/>
      <c r="D1181" s="16"/>
      <c r="E1181" s="16"/>
      <c r="F1181" s="16"/>
      <c r="G1181" s="16"/>
      <c r="H1181" s="16"/>
      <c r="I1181" s="16"/>
      <c r="J1181" s="16"/>
    </row>
    <row r="1182" spans="3:10">
      <c r="C1182" s="16"/>
      <c r="D1182" s="16"/>
      <c r="E1182" s="16"/>
      <c r="F1182" s="16"/>
      <c r="G1182" s="16"/>
      <c r="H1182" s="16"/>
      <c r="I1182" s="16"/>
      <c r="J1182" s="16"/>
    </row>
    <row r="1183" spans="3:10">
      <c r="C1183" s="16"/>
      <c r="D1183" s="16"/>
      <c r="E1183" s="16"/>
      <c r="F1183" s="16"/>
      <c r="G1183" s="16"/>
      <c r="H1183" s="16"/>
      <c r="I1183" s="16"/>
      <c r="J1183" s="16"/>
    </row>
    <row r="1184" spans="3:10">
      <c r="C1184" s="16"/>
      <c r="D1184" s="16"/>
      <c r="E1184" s="16"/>
      <c r="F1184" s="16"/>
      <c r="G1184" s="16"/>
      <c r="H1184" s="16"/>
      <c r="I1184" s="16"/>
      <c r="J1184" s="16"/>
    </row>
    <row r="1185" spans="3:10">
      <c r="C1185" s="16"/>
      <c r="D1185" s="16"/>
      <c r="E1185" s="16"/>
      <c r="F1185" s="16"/>
      <c r="G1185" s="16"/>
      <c r="H1185" s="16"/>
      <c r="I1185" s="16"/>
      <c r="J1185" s="16"/>
    </row>
    <row r="1186" spans="3:10">
      <c r="C1186" s="16"/>
      <c r="D1186" s="16"/>
      <c r="E1186" s="16"/>
      <c r="F1186" s="16"/>
      <c r="G1186" s="16"/>
      <c r="H1186" s="16"/>
      <c r="I1186" s="16"/>
      <c r="J1186" s="16"/>
    </row>
    <row r="1187" spans="3:10">
      <c r="C1187" s="16"/>
      <c r="D1187" s="16"/>
      <c r="E1187" s="16"/>
      <c r="F1187" s="16"/>
      <c r="G1187" s="16"/>
      <c r="H1187" s="16"/>
      <c r="I1187" s="16"/>
      <c r="J1187" s="16"/>
    </row>
    <row r="1188" spans="3:10">
      <c r="C1188" s="16"/>
      <c r="D1188" s="16"/>
      <c r="E1188" s="16"/>
      <c r="F1188" s="16"/>
      <c r="G1188" s="16"/>
      <c r="H1188" s="16"/>
      <c r="I1188" s="16"/>
      <c r="J1188" s="16"/>
    </row>
    <row r="1189" spans="3:10">
      <c r="C1189" s="16"/>
      <c r="D1189" s="16"/>
      <c r="E1189" s="16"/>
      <c r="F1189" s="16"/>
      <c r="G1189" s="16"/>
      <c r="H1189" s="16"/>
      <c r="I1189" s="16"/>
      <c r="J1189" s="16"/>
    </row>
    <row r="1190" spans="3:10">
      <c r="C1190" s="16"/>
      <c r="D1190" s="16"/>
      <c r="E1190" s="16"/>
      <c r="F1190" s="16"/>
      <c r="G1190" s="16"/>
      <c r="H1190" s="16"/>
      <c r="I1190" s="16"/>
      <c r="J1190" s="16"/>
    </row>
    <row r="1191" spans="3:10">
      <c r="C1191" s="16"/>
      <c r="D1191" s="16"/>
      <c r="E1191" s="16"/>
      <c r="F1191" s="16"/>
      <c r="G1191" s="16"/>
      <c r="H1191" s="16"/>
      <c r="I1191" s="16"/>
      <c r="J1191" s="16"/>
    </row>
    <row r="1192" spans="3:10">
      <c r="C1192" s="16"/>
      <c r="D1192" s="16"/>
      <c r="E1192" s="16"/>
      <c r="F1192" s="16"/>
      <c r="G1192" s="16"/>
      <c r="H1192" s="16"/>
      <c r="I1192" s="16"/>
      <c r="J1192" s="16"/>
    </row>
    <row r="1193" spans="3:10">
      <c r="C1193" s="16"/>
      <c r="D1193" s="16"/>
      <c r="E1193" s="16"/>
      <c r="F1193" s="16"/>
      <c r="G1193" s="16"/>
      <c r="H1193" s="16"/>
      <c r="I1193" s="16"/>
      <c r="J1193" s="16"/>
    </row>
    <row r="1194" spans="3:10">
      <c r="C1194" s="16"/>
      <c r="D1194" s="16"/>
      <c r="E1194" s="16"/>
      <c r="F1194" s="16"/>
      <c r="G1194" s="16"/>
      <c r="H1194" s="16"/>
      <c r="I1194" s="16"/>
      <c r="J1194" s="16"/>
    </row>
    <row r="1195" spans="3:10">
      <c r="C1195" s="16"/>
      <c r="D1195" s="16"/>
      <c r="E1195" s="16"/>
      <c r="F1195" s="16"/>
      <c r="G1195" s="16"/>
      <c r="H1195" s="16"/>
      <c r="I1195" s="16"/>
      <c r="J1195" s="16"/>
    </row>
    <row r="1196" spans="3:10">
      <c r="C1196" s="16"/>
      <c r="D1196" s="16"/>
      <c r="E1196" s="16"/>
      <c r="F1196" s="16"/>
      <c r="G1196" s="16"/>
      <c r="H1196" s="16"/>
      <c r="I1196" s="16"/>
      <c r="J1196" s="16"/>
    </row>
    <row r="1197" spans="3:10">
      <c r="C1197" s="16"/>
      <c r="D1197" s="16"/>
      <c r="E1197" s="16"/>
      <c r="F1197" s="16"/>
      <c r="G1197" s="16"/>
      <c r="H1197" s="16"/>
      <c r="I1197" s="16"/>
      <c r="J1197" s="16"/>
    </row>
    <row r="1198" spans="3:10">
      <c r="C1198" s="16"/>
      <c r="D1198" s="16"/>
      <c r="E1198" s="16"/>
      <c r="F1198" s="16"/>
      <c r="G1198" s="16"/>
      <c r="H1198" s="16"/>
      <c r="I1198" s="16"/>
      <c r="J1198" s="16"/>
    </row>
    <row r="1199" spans="3:10">
      <c r="C1199" s="16"/>
      <c r="D1199" s="16"/>
      <c r="E1199" s="16"/>
      <c r="F1199" s="16"/>
      <c r="G1199" s="16"/>
      <c r="H1199" s="16"/>
      <c r="I1199" s="16"/>
      <c r="J1199" s="16"/>
    </row>
    <row r="1200" spans="3:10">
      <c r="C1200" s="16"/>
      <c r="D1200" s="16"/>
      <c r="E1200" s="16"/>
      <c r="F1200" s="16"/>
      <c r="G1200" s="16"/>
      <c r="H1200" s="16"/>
      <c r="I1200" s="16"/>
      <c r="J1200" s="16"/>
    </row>
    <row r="1201" spans="3:10">
      <c r="C1201" s="16"/>
      <c r="D1201" s="16"/>
      <c r="E1201" s="16"/>
      <c r="F1201" s="16"/>
      <c r="G1201" s="16"/>
      <c r="H1201" s="16"/>
      <c r="I1201" s="16"/>
      <c r="J1201" s="16"/>
    </row>
    <row r="1202" spans="3:10">
      <c r="C1202" s="16"/>
      <c r="D1202" s="16"/>
      <c r="E1202" s="16"/>
      <c r="F1202" s="16"/>
      <c r="G1202" s="16"/>
      <c r="H1202" s="16"/>
      <c r="I1202" s="16"/>
      <c r="J1202" s="16"/>
    </row>
    <row r="1203" spans="3:10">
      <c r="C1203" s="16"/>
      <c r="D1203" s="16"/>
      <c r="E1203" s="16"/>
      <c r="F1203" s="16"/>
      <c r="G1203" s="16"/>
      <c r="H1203" s="16"/>
      <c r="I1203" s="16"/>
      <c r="J1203" s="16"/>
    </row>
  </sheetData>
  <mergeCells count="1">
    <mergeCell ref="A94:E9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89"/>
  <sheetViews>
    <sheetView workbookViewId="0">
      <selection activeCell="E20" sqref="E20"/>
    </sheetView>
  </sheetViews>
  <sheetFormatPr defaultRowHeight="15"/>
  <cols>
    <col min="1" max="2" width="9.140625" style="33"/>
    <col min="3" max="3" width="15" style="33" customWidth="1"/>
    <col min="4" max="5" width="14.28515625" style="33" customWidth="1"/>
    <col min="6" max="6" width="30.140625" style="33" customWidth="1"/>
    <col min="7" max="7" width="38.28515625" style="33" customWidth="1"/>
    <col min="8" max="16384" width="9.140625" style="33"/>
  </cols>
  <sheetData>
    <row r="3" spans="1:6" ht="19.5">
      <c r="A3" s="95" t="s">
        <v>39</v>
      </c>
      <c r="B3" s="95" t="s">
        <v>39</v>
      </c>
      <c r="C3" s="95" t="s">
        <v>39</v>
      </c>
      <c r="D3" s="95" t="s">
        <v>39</v>
      </c>
      <c r="E3" s="32"/>
    </row>
    <row r="5" spans="1:6" ht="15.75">
      <c r="A5" s="34" t="s">
        <v>40</v>
      </c>
      <c r="B5" s="34" t="s">
        <v>41</v>
      </c>
      <c r="C5" s="34" t="s">
        <v>42</v>
      </c>
      <c r="D5" s="34" t="s">
        <v>43</v>
      </c>
      <c r="E5" s="34" t="s">
        <v>44</v>
      </c>
      <c r="F5" s="34" t="s">
        <v>45</v>
      </c>
    </row>
    <row r="6" spans="1:6" ht="15.75">
      <c r="A6" s="35">
        <v>1</v>
      </c>
      <c r="B6" s="35">
        <v>1</v>
      </c>
      <c r="C6" s="35">
        <v>14175.53</v>
      </c>
      <c r="D6" s="35">
        <v>14034.48</v>
      </c>
      <c r="E6" s="36">
        <f>+(C6+D6)/2/1000</f>
        <v>14.105005</v>
      </c>
      <c r="F6" s="35" t="s">
        <v>46</v>
      </c>
    </row>
    <row r="7" spans="1:6" ht="15.75">
      <c r="A7" s="35">
        <v>24</v>
      </c>
      <c r="B7" s="35">
        <v>1</v>
      </c>
      <c r="C7" s="35">
        <v>14198.64</v>
      </c>
      <c r="D7" s="35">
        <v>14057.36</v>
      </c>
      <c r="E7" s="36">
        <f t="shared" ref="E7:E8" si="0">+(C7+D7)/2/1000</f>
        <v>14.128</v>
      </c>
      <c r="F7" s="35" t="s">
        <v>47</v>
      </c>
    </row>
    <row r="8" spans="1:6" ht="15.75">
      <c r="A8" s="35">
        <v>45</v>
      </c>
      <c r="B8" s="35">
        <v>1</v>
      </c>
      <c r="C8" s="35">
        <v>14763.45</v>
      </c>
      <c r="D8" s="35">
        <v>14616.55</v>
      </c>
      <c r="E8" s="36">
        <f t="shared" si="0"/>
        <v>14.69</v>
      </c>
      <c r="F8" s="35" t="s">
        <v>48</v>
      </c>
    </row>
    <row r="9" spans="1:6" ht="15.75">
      <c r="A9" s="35">
        <v>67</v>
      </c>
      <c r="B9" s="35">
        <v>1</v>
      </c>
      <c r="C9" s="35">
        <v>14992.59</v>
      </c>
      <c r="D9" s="35">
        <v>14843.41</v>
      </c>
      <c r="E9" s="36">
        <f t="shared" ref="E9:E12" si="1">+(C9+D9)/2/1000</f>
        <v>14.917999999999999</v>
      </c>
      <c r="F9" s="35" t="s">
        <v>49</v>
      </c>
    </row>
    <row r="10" spans="1:6" ht="15.75">
      <c r="A10" s="35">
        <v>89</v>
      </c>
      <c r="B10" s="35">
        <v>1</v>
      </c>
      <c r="C10" s="35">
        <v>14626.77</v>
      </c>
      <c r="D10" s="35">
        <v>14481.23</v>
      </c>
      <c r="E10" s="36">
        <f t="shared" si="1"/>
        <v>14.554</v>
      </c>
      <c r="F10" s="35" t="s">
        <v>50</v>
      </c>
    </row>
    <row r="11" spans="1:6" ht="15.75">
      <c r="A11" s="35">
        <v>107</v>
      </c>
      <c r="B11" s="35">
        <v>1</v>
      </c>
      <c r="C11" s="35">
        <v>14726.27</v>
      </c>
      <c r="D11" s="35">
        <v>14579.74</v>
      </c>
      <c r="E11" s="36">
        <f t="shared" si="1"/>
        <v>14.653005</v>
      </c>
      <c r="F11" s="35" t="s">
        <v>51</v>
      </c>
    </row>
    <row r="12" spans="1:6" ht="15.75">
      <c r="A12" s="35">
        <v>129</v>
      </c>
      <c r="B12" s="35">
        <v>1</v>
      </c>
      <c r="C12" s="35">
        <v>14373.51</v>
      </c>
      <c r="D12" s="35">
        <v>14230.49</v>
      </c>
      <c r="E12" s="36">
        <f t="shared" si="1"/>
        <v>14.302</v>
      </c>
      <c r="F12" s="35" t="s">
        <v>52</v>
      </c>
    </row>
    <row r="13" spans="1:6" ht="15.75">
      <c r="A13" s="35">
        <v>150</v>
      </c>
      <c r="B13" s="35">
        <v>1</v>
      </c>
      <c r="C13" s="35">
        <v>14806.67</v>
      </c>
      <c r="D13" s="35">
        <v>14659.34</v>
      </c>
      <c r="E13" s="36">
        <f t="shared" ref="E13:E15" si="2">+(C13+D13)/2/1000</f>
        <v>14.733005</v>
      </c>
      <c r="F13" s="35" t="s">
        <v>53</v>
      </c>
    </row>
    <row r="14" spans="1:6" ht="15.75">
      <c r="A14" s="35">
        <v>166</v>
      </c>
      <c r="B14" s="35">
        <v>1</v>
      </c>
      <c r="C14" s="35">
        <v>15232.79</v>
      </c>
      <c r="D14" s="35">
        <v>15081.22</v>
      </c>
      <c r="E14" s="36">
        <f t="shared" si="2"/>
        <v>15.157005000000002</v>
      </c>
      <c r="F14" s="35" t="s">
        <v>54</v>
      </c>
    </row>
    <row r="15" spans="1:6" ht="15.75">
      <c r="A15" s="35">
        <v>187</v>
      </c>
      <c r="B15" s="35">
        <v>1</v>
      </c>
      <c r="C15" s="35">
        <v>16448.84</v>
      </c>
      <c r="D15" s="35">
        <v>16285.17</v>
      </c>
      <c r="E15" s="36">
        <f t="shared" si="2"/>
        <v>16.367005000000002</v>
      </c>
      <c r="F15" s="35" t="s">
        <v>55</v>
      </c>
    </row>
    <row r="16" spans="1:6" ht="15.75">
      <c r="A16" s="35">
        <v>208</v>
      </c>
      <c r="B16" s="35">
        <v>1</v>
      </c>
      <c r="C16" s="35">
        <v>14305.17</v>
      </c>
      <c r="D16" s="35">
        <v>14162.83</v>
      </c>
      <c r="E16" s="36">
        <f t="shared" ref="E16:E18" si="3">+(C16+D16)/2/1000</f>
        <v>14.234</v>
      </c>
      <c r="F16" s="35" t="s">
        <v>56</v>
      </c>
    </row>
    <row r="17" spans="1:6" ht="15.75">
      <c r="A17" s="35">
        <v>228</v>
      </c>
      <c r="B17" s="35">
        <v>1</v>
      </c>
      <c r="C17" s="35">
        <v>13730.31</v>
      </c>
      <c r="D17" s="35">
        <v>13593.69</v>
      </c>
      <c r="E17" s="36">
        <f t="shared" si="3"/>
        <v>13.662000000000001</v>
      </c>
      <c r="F17" s="35" t="s">
        <v>57</v>
      </c>
    </row>
    <row r="18" spans="1:6" ht="15.75">
      <c r="A18" s="35">
        <v>250</v>
      </c>
      <c r="B18" s="35">
        <v>1</v>
      </c>
      <c r="C18" s="35">
        <v>13970.51</v>
      </c>
      <c r="D18" s="35">
        <v>13831.5</v>
      </c>
      <c r="E18" s="36">
        <f t="shared" si="3"/>
        <v>13.901005000000001</v>
      </c>
      <c r="F18" s="35" t="s">
        <v>58</v>
      </c>
    </row>
    <row r="19" spans="1:6" ht="15.75">
      <c r="A19" s="35">
        <v>270</v>
      </c>
      <c r="B19" s="35">
        <v>1</v>
      </c>
      <c r="C19" s="35">
        <v>14172.51</v>
      </c>
      <c r="D19" s="35">
        <v>14031.49</v>
      </c>
      <c r="E19" s="36">
        <f t="shared" ref="E19:E21" si="4">+(C19+D19)/2/1000</f>
        <v>14.102</v>
      </c>
      <c r="F19" s="35" t="s">
        <v>59</v>
      </c>
    </row>
    <row r="20" spans="1:6" ht="15.75">
      <c r="A20" s="35">
        <v>291</v>
      </c>
      <c r="B20" s="35">
        <v>1</v>
      </c>
      <c r="C20" s="35">
        <v>14078.04</v>
      </c>
      <c r="D20" s="35">
        <v>13937.96</v>
      </c>
      <c r="E20" s="36">
        <f t="shared" si="4"/>
        <v>14.007999999999999</v>
      </c>
      <c r="F20" s="35" t="s">
        <v>60</v>
      </c>
    </row>
    <row r="21" spans="1:6" ht="15.75">
      <c r="A21" s="35">
        <v>314</v>
      </c>
      <c r="B21" s="35">
        <v>1</v>
      </c>
      <c r="C21" s="35">
        <v>14245</v>
      </c>
      <c r="D21" s="35">
        <v>14103</v>
      </c>
      <c r="E21" s="36">
        <f t="shared" si="4"/>
        <v>14.173999999999999</v>
      </c>
      <c r="F21" s="35" t="s">
        <v>61</v>
      </c>
    </row>
    <row r="22" spans="1:6" ht="15.75">
      <c r="A22" s="35">
        <v>335</v>
      </c>
      <c r="B22" s="35">
        <v>1</v>
      </c>
      <c r="C22" s="35">
        <v>14308</v>
      </c>
      <c r="D22" s="35">
        <v>14166</v>
      </c>
      <c r="E22" s="36">
        <f t="shared" ref="E22:E24" si="5">+(C22+D22)/2/1000</f>
        <v>14.237</v>
      </c>
      <c r="F22" s="35" t="s">
        <v>62</v>
      </c>
    </row>
    <row r="23" spans="1:6" ht="15.75">
      <c r="A23" s="35">
        <v>357</v>
      </c>
      <c r="B23" s="35">
        <v>1</v>
      </c>
      <c r="C23" s="35">
        <v>14096</v>
      </c>
      <c r="D23" s="35">
        <v>13956</v>
      </c>
      <c r="E23" s="36">
        <f t="shared" si="5"/>
        <v>14.026</v>
      </c>
      <c r="F23" s="35" t="s">
        <v>63</v>
      </c>
    </row>
    <row r="24" spans="1:6" ht="15.75">
      <c r="A24" s="35">
        <v>380</v>
      </c>
      <c r="B24" s="35">
        <v>1</v>
      </c>
      <c r="C24" s="35">
        <v>14212</v>
      </c>
      <c r="D24" s="35">
        <v>14070</v>
      </c>
      <c r="E24" s="36">
        <f t="shared" si="5"/>
        <v>14.141</v>
      </c>
      <c r="F24" s="35" t="s">
        <v>64</v>
      </c>
    </row>
    <row r="25" spans="1:6" ht="15.75">
      <c r="A25" s="35">
        <v>395</v>
      </c>
      <c r="B25" s="35">
        <v>1</v>
      </c>
      <c r="C25" s="35">
        <v>14457</v>
      </c>
      <c r="D25" s="35">
        <v>14313</v>
      </c>
      <c r="E25" s="36">
        <f t="shared" ref="E25:E27" si="6">+(C25+D25)/2/1000</f>
        <v>14.385</v>
      </c>
      <c r="F25" s="35" t="s">
        <v>65</v>
      </c>
    </row>
    <row r="26" spans="1:6" ht="15.75">
      <c r="A26" s="35">
        <v>416</v>
      </c>
      <c r="B26" s="35">
        <v>1</v>
      </c>
      <c r="C26" s="35">
        <v>14286</v>
      </c>
      <c r="D26" s="35">
        <v>14144</v>
      </c>
      <c r="E26" s="36">
        <f t="shared" si="6"/>
        <v>14.215</v>
      </c>
      <c r="F26" s="35" t="s">
        <v>66</v>
      </c>
    </row>
    <row r="27" spans="1:6" ht="15.75">
      <c r="A27" s="35">
        <v>435</v>
      </c>
      <c r="B27" s="35">
        <v>1</v>
      </c>
      <c r="C27" s="35">
        <v>14315</v>
      </c>
      <c r="D27" s="35">
        <v>14173</v>
      </c>
      <c r="E27" s="36">
        <f t="shared" si="6"/>
        <v>14.244</v>
      </c>
      <c r="F27" s="35" t="s">
        <v>67</v>
      </c>
    </row>
    <row r="28" spans="1:6" ht="15.75">
      <c r="A28" s="35">
        <v>455</v>
      </c>
      <c r="B28" s="35">
        <v>1</v>
      </c>
      <c r="C28" s="35">
        <v>14132</v>
      </c>
      <c r="D28" s="35">
        <v>13992</v>
      </c>
      <c r="E28" s="36">
        <f t="shared" ref="E28:E30" si="7">+(C28+D28)/2/1000</f>
        <v>14.061999999999999</v>
      </c>
      <c r="F28" s="35" t="s">
        <v>68</v>
      </c>
    </row>
    <row r="29" spans="1:6" ht="15.75">
      <c r="A29" s="35">
        <v>474</v>
      </c>
      <c r="B29" s="35">
        <v>1</v>
      </c>
      <c r="C29" s="35">
        <v>14142</v>
      </c>
      <c r="D29" s="35">
        <v>14002</v>
      </c>
      <c r="E29" s="36">
        <f t="shared" si="7"/>
        <v>14.071999999999999</v>
      </c>
      <c r="F29" s="35" t="s">
        <v>69</v>
      </c>
    </row>
    <row r="30" spans="1:6" ht="15.75">
      <c r="A30" s="35">
        <v>497</v>
      </c>
      <c r="B30" s="35">
        <v>1</v>
      </c>
      <c r="C30" s="35">
        <v>14615</v>
      </c>
      <c r="D30" s="35">
        <v>14469</v>
      </c>
      <c r="E30" s="36">
        <f t="shared" si="7"/>
        <v>14.542</v>
      </c>
      <c r="F30" s="35" t="s">
        <v>70</v>
      </c>
    </row>
    <row r="31" spans="1:6" ht="15.75">
      <c r="A31" s="35">
        <v>515</v>
      </c>
      <c r="B31" s="35">
        <v>1</v>
      </c>
      <c r="C31" s="35">
        <v>14411</v>
      </c>
      <c r="D31" s="35">
        <v>14267</v>
      </c>
      <c r="E31" s="36">
        <f t="shared" ref="E31:E33" si="8">+(C31+D31)/2/1000</f>
        <v>14.339</v>
      </c>
      <c r="F31" s="35" t="s">
        <v>71</v>
      </c>
    </row>
    <row r="32" spans="1:6" ht="15.75">
      <c r="A32" s="35">
        <v>536</v>
      </c>
      <c r="B32" s="35">
        <v>1</v>
      </c>
      <c r="C32" s="35">
        <v>15303</v>
      </c>
      <c r="D32" s="35">
        <v>15151</v>
      </c>
      <c r="E32" s="36">
        <f t="shared" si="8"/>
        <v>15.227</v>
      </c>
      <c r="F32" s="35" t="s">
        <v>72</v>
      </c>
    </row>
    <row r="33" spans="1:6" ht="15.75">
      <c r="A33" s="35">
        <v>559</v>
      </c>
      <c r="B33" s="35">
        <v>1</v>
      </c>
      <c r="C33" s="35">
        <v>15004</v>
      </c>
      <c r="D33" s="35">
        <v>14854</v>
      </c>
      <c r="E33" s="36">
        <f t="shared" si="8"/>
        <v>14.929</v>
      </c>
      <c r="F33" s="35" t="s">
        <v>73</v>
      </c>
    </row>
    <row r="34" spans="1:6" ht="15.75">
      <c r="A34" s="35">
        <v>578</v>
      </c>
      <c r="B34" s="35">
        <v>1</v>
      </c>
      <c r="C34" s="35">
        <v>14785</v>
      </c>
      <c r="D34" s="35">
        <v>14637</v>
      </c>
      <c r="E34" s="36">
        <f t="shared" ref="E34:E37" si="9">+(C34+D34)/2/1000</f>
        <v>14.711</v>
      </c>
      <c r="F34" s="35" t="s">
        <v>74</v>
      </c>
    </row>
    <row r="35" spans="1:6" ht="15.75">
      <c r="A35" s="35">
        <v>599</v>
      </c>
      <c r="B35" s="35">
        <v>1</v>
      </c>
      <c r="C35" s="35">
        <v>14485</v>
      </c>
      <c r="D35" s="35">
        <v>14341</v>
      </c>
      <c r="E35" s="36">
        <f t="shared" si="9"/>
        <v>14.413</v>
      </c>
      <c r="F35" s="35" t="s">
        <v>75</v>
      </c>
    </row>
    <row r="36" spans="1:6" ht="15.75">
      <c r="A36" s="35">
        <v>621</v>
      </c>
      <c r="B36" s="35">
        <v>1</v>
      </c>
      <c r="C36" s="35">
        <v>14476</v>
      </c>
      <c r="D36" s="35">
        <v>14332</v>
      </c>
      <c r="E36" s="36">
        <f t="shared" si="9"/>
        <v>14.404</v>
      </c>
      <c r="F36" s="35" t="s">
        <v>76</v>
      </c>
    </row>
    <row r="37" spans="1:6" ht="15.75">
      <c r="A37" s="35">
        <v>635</v>
      </c>
      <c r="B37" s="35">
        <v>1</v>
      </c>
      <c r="C37" s="35">
        <v>14021</v>
      </c>
      <c r="D37" s="35">
        <v>13881</v>
      </c>
      <c r="E37" s="36">
        <f t="shared" si="9"/>
        <v>13.951000000000001</v>
      </c>
      <c r="F37" s="35" t="s">
        <v>77</v>
      </c>
    </row>
    <row r="38" spans="1:6" ht="15.75">
      <c r="A38" s="35">
        <v>655</v>
      </c>
      <c r="B38" s="35">
        <v>1</v>
      </c>
      <c r="C38" s="35">
        <v>13946</v>
      </c>
      <c r="D38" s="35">
        <v>13808</v>
      </c>
      <c r="E38" s="36">
        <f t="shared" ref="E38:E40" si="10">+(C38+D38)/2/1000</f>
        <v>13.877000000000001</v>
      </c>
      <c r="F38" s="35" t="s">
        <v>78</v>
      </c>
    </row>
    <row r="39" spans="1:6" ht="15.75">
      <c r="A39" s="35">
        <v>676</v>
      </c>
      <c r="B39" s="35">
        <v>1</v>
      </c>
      <c r="C39" s="35">
        <v>13825</v>
      </c>
      <c r="D39" s="35">
        <v>13687</v>
      </c>
      <c r="E39" s="36">
        <f t="shared" si="10"/>
        <v>13.756</v>
      </c>
      <c r="F39" s="35" t="s">
        <v>79</v>
      </c>
    </row>
    <row r="40" spans="1:6" ht="15.75">
      <c r="A40" s="35">
        <v>697</v>
      </c>
      <c r="B40" s="35">
        <v>1</v>
      </c>
      <c r="C40" s="35">
        <v>13776</v>
      </c>
      <c r="D40" s="35">
        <v>13638</v>
      </c>
      <c r="E40" s="36">
        <f t="shared" si="10"/>
        <v>13.707000000000001</v>
      </c>
      <c r="F40" s="35" t="s">
        <v>80</v>
      </c>
    </row>
    <row r="41" spans="1:6" ht="15.75">
      <c r="A41" s="35">
        <v>716</v>
      </c>
      <c r="B41" s="35">
        <v>1</v>
      </c>
      <c r="C41" s="35">
        <v>13480</v>
      </c>
      <c r="D41" s="35">
        <v>13346</v>
      </c>
      <c r="E41" s="36">
        <f t="shared" ref="E41:E43" si="11">+(C41+D41)/2/1000</f>
        <v>13.413</v>
      </c>
      <c r="F41" s="35" t="s">
        <v>81</v>
      </c>
    </row>
    <row r="42" spans="1:6" ht="15.75">
      <c r="A42" s="35">
        <v>738</v>
      </c>
      <c r="B42" s="35">
        <v>1</v>
      </c>
      <c r="C42" s="35">
        <v>13616</v>
      </c>
      <c r="D42" s="35">
        <v>13480</v>
      </c>
      <c r="E42" s="36">
        <f t="shared" si="11"/>
        <v>13.548</v>
      </c>
      <c r="F42" s="35" t="s">
        <v>82</v>
      </c>
    </row>
    <row r="43" spans="1:6" ht="15.75">
      <c r="A43" s="35">
        <v>757</v>
      </c>
      <c r="B43" s="35">
        <v>1</v>
      </c>
      <c r="C43" s="35">
        <v>13582</v>
      </c>
      <c r="D43" s="35">
        <v>13446</v>
      </c>
      <c r="E43" s="36">
        <f t="shared" si="11"/>
        <v>13.513999999999999</v>
      </c>
      <c r="F43" s="35" t="s">
        <v>83</v>
      </c>
    </row>
    <row r="44" spans="1:6" ht="15.75">
      <c r="A44" s="35">
        <v>779</v>
      </c>
      <c r="B44" s="35">
        <v>1</v>
      </c>
      <c r="C44" s="35">
        <v>13640</v>
      </c>
      <c r="D44" s="35">
        <v>13504</v>
      </c>
      <c r="E44" s="36">
        <f t="shared" ref="E44:E46" si="12">+(C44+D44)/2/1000</f>
        <v>13.571999999999999</v>
      </c>
      <c r="F44" s="35" t="s">
        <v>84</v>
      </c>
    </row>
    <row r="45" spans="1:6" ht="15.75">
      <c r="A45" s="35">
        <v>801</v>
      </c>
      <c r="B45" s="35">
        <v>1</v>
      </c>
      <c r="C45" s="35">
        <v>13559</v>
      </c>
      <c r="D45" s="35">
        <v>13425</v>
      </c>
      <c r="E45" s="36">
        <f t="shared" si="12"/>
        <v>13.492000000000001</v>
      </c>
      <c r="F45" s="35" t="s">
        <v>85</v>
      </c>
    </row>
    <row r="46" spans="1:6" ht="15.75">
      <c r="A46" s="35">
        <v>820</v>
      </c>
      <c r="B46" s="35">
        <v>1</v>
      </c>
      <c r="C46" s="35">
        <v>13418</v>
      </c>
      <c r="D46" s="35">
        <v>13284</v>
      </c>
      <c r="E46" s="36">
        <f t="shared" si="12"/>
        <v>13.351000000000001</v>
      </c>
      <c r="F46" s="35" t="s">
        <v>86</v>
      </c>
    </row>
    <row r="47" spans="1:6" ht="15.75">
      <c r="A47" s="35">
        <v>842</v>
      </c>
      <c r="B47" s="35">
        <v>1</v>
      </c>
      <c r="C47" s="35">
        <v>13390</v>
      </c>
      <c r="D47" s="35">
        <v>13256</v>
      </c>
      <c r="E47" s="36">
        <f t="shared" ref="E47:E49" si="13">+(C47+D47)/2/1000</f>
        <v>13.323</v>
      </c>
      <c r="F47" s="35" t="s">
        <v>87</v>
      </c>
    </row>
    <row r="48" spans="1:6" ht="15.75">
      <c r="A48" s="35">
        <v>863</v>
      </c>
      <c r="B48" s="35">
        <v>1</v>
      </c>
      <c r="C48" s="35">
        <v>13386</v>
      </c>
      <c r="D48" s="35">
        <v>13252</v>
      </c>
      <c r="E48" s="36">
        <f t="shared" si="13"/>
        <v>13.319000000000001</v>
      </c>
      <c r="F48" s="35" t="s">
        <v>88</v>
      </c>
    </row>
    <row r="49" spans="1:6" ht="15.75">
      <c r="A49" s="35">
        <v>879</v>
      </c>
      <c r="B49" s="35">
        <v>1</v>
      </c>
      <c r="C49" s="35">
        <v>13388</v>
      </c>
      <c r="D49" s="35">
        <v>13254</v>
      </c>
      <c r="E49" s="36">
        <f t="shared" si="13"/>
        <v>13.321</v>
      </c>
      <c r="F49" s="35" t="s">
        <v>89</v>
      </c>
    </row>
    <row r="50" spans="1:6" ht="15.75">
      <c r="A50" s="35">
        <v>899</v>
      </c>
      <c r="B50" s="35">
        <v>1</v>
      </c>
      <c r="C50" s="35">
        <v>13394</v>
      </c>
      <c r="D50" s="35">
        <v>13260</v>
      </c>
      <c r="E50" s="36">
        <f t="shared" ref="E50:E53" si="14">+(C50+D50)/2/1000</f>
        <v>13.327</v>
      </c>
      <c r="F50" s="35" t="s">
        <v>90</v>
      </c>
    </row>
    <row r="51" spans="1:6" ht="15.75">
      <c r="A51" s="35">
        <v>917</v>
      </c>
      <c r="B51" s="35">
        <v>1</v>
      </c>
      <c r="C51" s="35">
        <v>13388</v>
      </c>
      <c r="D51" s="35">
        <v>13254</v>
      </c>
      <c r="E51" s="36">
        <f t="shared" si="14"/>
        <v>13.321</v>
      </c>
      <c r="F51" s="35" t="s">
        <v>91</v>
      </c>
    </row>
    <row r="52" spans="1:6" ht="15.75">
      <c r="A52" s="35">
        <v>939</v>
      </c>
      <c r="B52" s="35">
        <v>1</v>
      </c>
      <c r="C52" s="35">
        <v>13414</v>
      </c>
      <c r="D52" s="35">
        <v>13280</v>
      </c>
      <c r="E52" s="36">
        <f t="shared" si="14"/>
        <v>13.347</v>
      </c>
      <c r="F52" s="35" t="s">
        <v>92</v>
      </c>
    </row>
    <row r="53" spans="1:6" ht="15.75">
      <c r="A53" s="35">
        <v>958</v>
      </c>
      <c r="B53" s="35">
        <v>1</v>
      </c>
      <c r="C53" s="35">
        <v>13410</v>
      </c>
      <c r="D53" s="35">
        <v>13276</v>
      </c>
      <c r="E53" s="36">
        <f t="shared" si="14"/>
        <v>13.343</v>
      </c>
      <c r="F53" s="35" t="s">
        <v>93</v>
      </c>
    </row>
    <row r="54" spans="1:6" ht="15.75">
      <c r="A54" s="35">
        <v>979</v>
      </c>
      <c r="B54" s="35">
        <v>1</v>
      </c>
      <c r="C54" s="35">
        <v>13503</v>
      </c>
      <c r="D54" s="35">
        <v>13369</v>
      </c>
      <c r="E54" s="36">
        <f t="shared" ref="E54:E56" si="15">+(C54+D54)/2/1000</f>
        <v>13.436</v>
      </c>
      <c r="F54" s="35" t="s">
        <v>94</v>
      </c>
    </row>
    <row r="55" spans="1:6" ht="15.75">
      <c r="A55" s="35">
        <v>1000</v>
      </c>
      <c r="B55" s="35">
        <v>1</v>
      </c>
      <c r="C55" s="35">
        <v>13631</v>
      </c>
      <c r="D55" s="35">
        <v>13495</v>
      </c>
      <c r="E55" s="36">
        <f t="shared" si="15"/>
        <v>13.563000000000001</v>
      </c>
      <c r="F55" s="35" t="s">
        <v>95</v>
      </c>
    </row>
    <row r="56" spans="1:6" ht="15.75">
      <c r="A56" s="35">
        <v>1022</v>
      </c>
      <c r="B56" s="35">
        <v>1</v>
      </c>
      <c r="C56" s="35">
        <v>13116</v>
      </c>
      <c r="D56" s="35">
        <v>12986</v>
      </c>
      <c r="E56" s="36">
        <f t="shared" si="15"/>
        <v>13.051</v>
      </c>
      <c r="F56" s="35" t="s">
        <v>96</v>
      </c>
    </row>
    <row r="57" spans="1:6" ht="15.75">
      <c r="A57" s="35">
        <v>1043</v>
      </c>
      <c r="B57" s="35">
        <v>1</v>
      </c>
      <c r="C57" s="35">
        <v>13063</v>
      </c>
      <c r="D57" s="35">
        <v>12933</v>
      </c>
      <c r="E57" s="36">
        <f t="shared" ref="E57:E59" si="16">+(C57+D57)/2/1000</f>
        <v>12.997999999999999</v>
      </c>
      <c r="F57" s="35" t="s">
        <v>97</v>
      </c>
    </row>
    <row r="58" spans="1:6" ht="15.75">
      <c r="A58" s="35">
        <v>1064</v>
      </c>
      <c r="B58" s="35">
        <v>1</v>
      </c>
      <c r="C58" s="35">
        <v>13367</v>
      </c>
      <c r="D58" s="35">
        <v>13233</v>
      </c>
      <c r="E58" s="36">
        <f t="shared" si="16"/>
        <v>13.3</v>
      </c>
      <c r="F58" s="35" t="s">
        <v>98</v>
      </c>
    </row>
    <row r="59" spans="1:6" ht="15.75">
      <c r="A59" s="35">
        <v>1086</v>
      </c>
      <c r="B59" s="35">
        <v>1</v>
      </c>
      <c r="C59" s="35">
        <v>13159</v>
      </c>
      <c r="D59" s="35">
        <v>13029</v>
      </c>
      <c r="E59" s="36">
        <f t="shared" si="16"/>
        <v>13.093999999999999</v>
      </c>
      <c r="F59" s="35" t="s">
        <v>99</v>
      </c>
    </row>
    <row r="60" spans="1:6" ht="15.75">
      <c r="A60" s="35">
        <v>1103</v>
      </c>
      <c r="B60" s="35">
        <v>1</v>
      </c>
      <c r="C60" s="35">
        <v>13246</v>
      </c>
      <c r="D60" s="35">
        <v>13114</v>
      </c>
      <c r="E60" s="36">
        <f t="shared" ref="E60:E62" si="17">+(C60+D60)/2/1000</f>
        <v>13.18</v>
      </c>
      <c r="F60" s="35" t="s">
        <v>100</v>
      </c>
    </row>
    <row r="61" spans="1:6" ht="15.75">
      <c r="A61" s="35">
        <v>1125</v>
      </c>
      <c r="B61" s="35">
        <v>1</v>
      </c>
      <c r="C61" s="35">
        <v>13683</v>
      </c>
      <c r="D61" s="35">
        <v>13547</v>
      </c>
      <c r="E61" s="36">
        <f t="shared" si="17"/>
        <v>13.615</v>
      </c>
      <c r="F61" s="35" t="s">
        <v>101</v>
      </c>
    </row>
    <row r="62" spans="1:6" ht="15.75">
      <c r="A62" s="35">
        <v>1145</v>
      </c>
      <c r="B62" s="35">
        <v>1</v>
      </c>
      <c r="C62" s="35">
        <v>13270</v>
      </c>
      <c r="D62" s="35">
        <v>13138</v>
      </c>
      <c r="E62" s="36">
        <f t="shared" si="17"/>
        <v>13.204000000000001</v>
      </c>
      <c r="F62" s="35" t="s">
        <v>102</v>
      </c>
    </row>
    <row r="63" spans="1:6" ht="15.75">
      <c r="A63" s="35">
        <v>1166</v>
      </c>
      <c r="B63" s="35">
        <v>1</v>
      </c>
      <c r="C63" s="35">
        <v>13342</v>
      </c>
      <c r="D63" s="35">
        <v>13210</v>
      </c>
      <c r="E63" s="36">
        <f t="shared" ref="E63:E65" si="18">+(C63+D63)/2/1000</f>
        <v>13.276</v>
      </c>
      <c r="F63" s="35" t="s">
        <v>103</v>
      </c>
    </row>
    <row r="64" spans="1:6" ht="15.75">
      <c r="A64" s="35">
        <v>1187</v>
      </c>
      <c r="B64" s="35">
        <v>1</v>
      </c>
      <c r="C64" s="35">
        <v>13462</v>
      </c>
      <c r="D64" s="35">
        <v>13328</v>
      </c>
      <c r="E64" s="36">
        <f t="shared" si="18"/>
        <v>13.395</v>
      </c>
      <c r="F64" s="35" t="s">
        <v>104</v>
      </c>
    </row>
    <row r="65" spans="1:6" ht="15.75">
      <c r="A65" s="35">
        <v>1207</v>
      </c>
      <c r="B65" s="35">
        <v>1</v>
      </c>
      <c r="C65" s="35">
        <v>13915</v>
      </c>
      <c r="D65" s="35">
        <v>13777</v>
      </c>
      <c r="E65" s="36">
        <f t="shared" si="18"/>
        <v>13.846</v>
      </c>
      <c r="F65" s="35" t="s">
        <v>105</v>
      </c>
    </row>
    <row r="66" spans="1:6" ht="15.75">
      <c r="A66" s="35">
        <v>1227</v>
      </c>
      <c r="B66" s="35">
        <v>1</v>
      </c>
      <c r="C66" s="35">
        <v>13864</v>
      </c>
      <c r="D66" s="35">
        <v>13726</v>
      </c>
      <c r="E66" s="36">
        <f t="shared" ref="E66:E68" si="19">+(C66+D66)/2/1000</f>
        <v>13.795</v>
      </c>
      <c r="F66" s="35" t="s">
        <v>106</v>
      </c>
    </row>
    <row r="67" spans="1:6" ht="15.75">
      <c r="A67" s="35">
        <v>1247</v>
      </c>
      <c r="B67" s="35">
        <v>1</v>
      </c>
      <c r="C67" s="35">
        <v>13909</v>
      </c>
      <c r="D67" s="35">
        <v>13771</v>
      </c>
      <c r="E67" s="36">
        <f t="shared" si="19"/>
        <v>13.84</v>
      </c>
      <c r="F67" s="35" t="s">
        <v>107</v>
      </c>
    </row>
    <row r="68" spans="1:6" ht="15.75">
      <c r="A68" s="35">
        <v>1268</v>
      </c>
      <c r="B68" s="35">
        <v>1</v>
      </c>
      <c r="C68" s="35">
        <v>13707</v>
      </c>
      <c r="D68" s="35">
        <v>13571</v>
      </c>
      <c r="E68" s="36">
        <f t="shared" si="19"/>
        <v>13.638999999999999</v>
      </c>
      <c r="F68" s="35" t="s">
        <v>129</v>
      </c>
    </row>
    <row r="69" spans="1:6" ht="15.75">
      <c r="A69" s="35">
        <v>1289</v>
      </c>
      <c r="B69" s="35">
        <v>1</v>
      </c>
      <c r="C69" s="35">
        <v>14730</v>
      </c>
      <c r="D69" s="35">
        <v>14584</v>
      </c>
      <c r="E69" s="36">
        <f t="shared" ref="E69:E71" si="20">+(C69+D69)/2/1000</f>
        <v>14.657</v>
      </c>
      <c r="F69" s="35" t="s">
        <v>108</v>
      </c>
    </row>
    <row r="70" spans="1:6" ht="15.75">
      <c r="A70" s="35">
        <v>1310</v>
      </c>
      <c r="B70" s="35">
        <v>1</v>
      </c>
      <c r="C70" s="35">
        <v>14097</v>
      </c>
      <c r="D70" s="35">
        <v>13957</v>
      </c>
      <c r="E70" s="36">
        <f t="shared" si="20"/>
        <v>14.026999999999999</v>
      </c>
      <c r="F70" s="35" t="s">
        <v>109</v>
      </c>
    </row>
    <row r="71" spans="1:6" ht="15.75">
      <c r="A71" s="35">
        <v>1330</v>
      </c>
      <c r="B71" s="35">
        <v>1</v>
      </c>
      <c r="C71" s="35">
        <v>13548</v>
      </c>
      <c r="D71" s="35">
        <v>13414</v>
      </c>
      <c r="E71" s="36">
        <f t="shared" si="20"/>
        <v>13.481</v>
      </c>
      <c r="F71" s="35" t="s">
        <v>110</v>
      </c>
    </row>
    <row r="72" spans="1:6" ht="15.75">
      <c r="A72" s="35">
        <v>1349</v>
      </c>
      <c r="B72" s="35">
        <v>1</v>
      </c>
      <c r="C72" s="35">
        <v>13399</v>
      </c>
      <c r="D72" s="35">
        <v>13265</v>
      </c>
      <c r="E72" s="36">
        <f t="shared" ref="E72:E74" si="21">+(C72+D72)/2/1000</f>
        <v>13.332000000000001</v>
      </c>
      <c r="F72" s="35" t="s">
        <v>111</v>
      </c>
    </row>
    <row r="73" spans="1:6" ht="15.75">
      <c r="A73" s="35">
        <v>1370</v>
      </c>
      <c r="B73" s="35">
        <v>1</v>
      </c>
      <c r="C73" s="35">
        <v>13277</v>
      </c>
      <c r="D73" s="35">
        <v>13145</v>
      </c>
      <c r="E73" s="36">
        <f t="shared" si="21"/>
        <v>13.211</v>
      </c>
      <c r="F73" s="35" t="s">
        <v>112</v>
      </c>
    </row>
    <row r="74" spans="1:6" ht="15.75">
      <c r="A74" s="35">
        <v>1389</v>
      </c>
      <c r="B74" s="35">
        <v>1</v>
      </c>
      <c r="C74" s="35">
        <v>13002</v>
      </c>
      <c r="D74" s="35">
        <v>12872</v>
      </c>
      <c r="E74" s="36">
        <f t="shared" si="21"/>
        <v>12.936999999999999</v>
      </c>
      <c r="F74" s="35" t="s">
        <v>113</v>
      </c>
    </row>
    <row r="75" spans="1:6" ht="15.75">
      <c r="A75" s="35">
        <v>1410</v>
      </c>
      <c r="B75" s="35">
        <v>1</v>
      </c>
      <c r="C75" s="35">
        <v>13149</v>
      </c>
      <c r="D75" s="35">
        <v>13019</v>
      </c>
      <c r="E75" s="36">
        <f>+(C75+D75)/2/1000</f>
        <v>13.084</v>
      </c>
      <c r="F75" s="35" t="s">
        <v>114</v>
      </c>
    </row>
    <row r="76" spans="1:6" ht="15.75">
      <c r="A76" s="35">
        <v>1432</v>
      </c>
      <c r="B76" s="35">
        <v>1</v>
      </c>
      <c r="C76" s="35">
        <v>12927</v>
      </c>
      <c r="D76" s="35">
        <v>12799</v>
      </c>
      <c r="E76" s="36">
        <f>+(C76+D76)/2/1000</f>
        <v>12.863</v>
      </c>
      <c r="F76" s="35" t="s">
        <v>115</v>
      </c>
    </row>
    <row r="77" spans="1:6" ht="15.75">
      <c r="A77" s="35">
        <v>1451</v>
      </c>
      <c r="B77" s="35">
        <v>1</v>
      </c>
      <c r="C77" s="35">
        <v>12688</v>
      </c>
      <c r="D77" s="35">
        <v>12562</v>
      </c>
      <c r="E77" s="36">
        <f>+(C77+D77)/2/1000</f>
        <v>12.625</v>
      </c>
      <c r="F77" s="35" t="s">
        <v>116</v>
      </c>
    </row>
    <row r="78" spans="1:6" ht="15.75">
      <c r="A78" s="35">
        <v>1472</v>
      </c>
      <c r="B78" s="35">
        <v>1</v>
      </c>
      <c r="C78" s="35">
        <v>12502</v>
      </c>
      <c r="D78" s="35">
        <v>12378</v>
      </c>
      <c r="E78" s="36">
        <f t="shared" ref="E78" si="22">+(C78+D78)/2/1000</f>
        <v>12.44</v>
      </c>
      <c r="F78" s="35" t="s">
        <v>117</v>
      </c>
    </row>
    <row r="79" spans="1:6" ht="15.75">
      <c r="A79" s="35">
        <v>1493</v>
      </c>
      <c r="B79" s="35">
        <v>1</v>
      </c>
      <c r="C79" s="35">
        <v>12257</v>
      </c>
      <c r="D79" s="35">
        <v>12135</v>
      </c>
      <c r="E79" s="36">
        <f t="shared" ref="E79:E81" si="23">+(C79+D79)/2/1000</f>
        <v>12.196</v>
      </c>
      <c r="F79" s="35" t="s">
        <v>118</v>
      </c>
    </row>
    <row r="80" spans="1:6" ht="15.75">
      <c r="A80" s="35">
        <v>1513</v>
      </c>
      <c r="B80" s="35">
        <v>1</v>
      </c>
      <c r="C80" s="35">
        <v>12142</v>
      </c>
      <c r="D80" s="35">
        <v>12022</v>
      </c>
      <c r="E80" s="36">
        <f t="shared" si="23"/>
        <v>12.082000000000001</v>
      </c>
      <c r="F80" s="35" t="s">
        <v>119</v>
      </c>
    </row>
    <row r="81" spans="1:6" ht="15.75">
      <c r="A81" s="35">
        <v>1536</v>
      </c>
      <c r="B81" s="35">
        <v>1</v>
      </c>
      <c r="C81" s="35">
        <v>12273</v>
      </c>
      <c r="D81" s="35">
        <v>12151</v>
      </c>
      <c r="E81" s="36">
        <f t="shared" si="23"/>
        <v>12.212</v>
      </c>
      <c r="F81" s="35" t="s">
        <v>120</v>
      </c>
    </row>
    <row r="82" spans="1:6" ht="15.75">
      <c r="A82" s="35">
        <v>1558</v>
      </c>
      <c r="B82" s="35">
        <v>1</v>
      </c>
      <c r="C82" s="35">
        <v>11776</v>
      </c>
      <c r="D82" s="35">
        <v>11658</v>
      </c>
      <c r="E82" s="36">
        <f t="shared" ref="E82:E84" si="24">+(C82+D82)/2/1000</f>
        <v>11.717000000000001</v>
      </c>
      <c r="F82" s="35" t="s">
        <v>121</v>
      </c>
    </row>
    <row r="83" spans="1:6" ht="15.75">
      <c r="A83" s="35">
        <v>1579</v>
      </c>
      <c r="B83" s="35">
        <v>1</v>
      </c>
      <c r="C83" s="35">
        <v>11649</v>
      </c>
      <c r="D83" s="35">
        <v>11533</v>
      </c>
      <c r="E83" s="36">
        <f t="shared" si="24"/>
        <v>11.590999999999999</v>
      </c>
      <c r="F83" s="35" t="s">
        <v>122</v>
      </c>
    </row>
    <row r="84" spans="1:6" ht="15.75">
      <c r="A84" s="35">
        <v>1597</v>
      </c>
      <c r="B84" s="35">
        <v>1</v>
      </c>
      <c r="C84" s="35">
        <v>12029</v>
      </c>
      <c r="D84" s="35">
        <v>11909</v>
      </c>
      <c r="E84" s="36">
        <f t="shared" si="24"/>
        <v>11.968999999999999</v>
      </c>
      <c r="F84" s="35" t="s">
        <v>123</v>
      </c>
    </row>
    <row r="85" spans="1:6" ht="15.75">
      <c r="A85" s="35">
        <v>1618</v>
      </c>
      <c r="B85" s="35">
        <v>1</v>
      </c>
      <c r="C85" s="35">
        <v>11669</v>
      </c>
      <c r="D85" s="35">
        <v>11553</v>
      </c>
      <c r="E85" s="36">
        <f t="shared" ref="E85:E87" si="25">+(C85+D85)/2/1000</f>
        <v>11.611000000000001</v>
      </c>
      <c r="F85" s="35" t="s">
        <v>124</v>
      </c>
    </row>
    <row r="86" spans="1:6" ht="15.75">
      <c r="A86" s="35">
        <v>1636</v>
      </c>
      <c r="B86" s="35">
        <v>1</v>
      </c>
      <c r="C86" s="35">
        <v>11590</v>
      </c>
      <c r="D86" s="35">
        <v>11474</v>
      </c>
      <c r="E86" s="36">
        <f t="shared" si="25"/>
        <v>11.532</v>
      </c>
      <c r="F86" s="35" t="s">
        <v>125</v>
      </c>
    </row>
    <row r="87" spans="1:6" ht="15.75">
      <c r="A87" s="35">
        <v>1656</v>
      </c>
      <c r="B87" s="35">
        <v>1</v>
      </c>
      <c r="C87" s="35">
        <v>11461</v>
      </c>
      <c r="D87" s="35">
        <v>11347</v>
      </c>
      <c r="E87" s="36">
        <f t="shared" si="25"/>
        <v>11.404</v>
      </c>
      <c r="F87" s="35" t="s">
        <v>126</v>
      </c>
    </row>
    <row r="88" spans="1:6" ht="15.75">
      <c r="A88" s="35">
        <v>1676</v>
      </c>
      <c r="B88" s="35">
        <v>1</v>
      </c>
      <c r="C88" s="35">
        <v>11692</v>
      </c>
      <c r="D88" s="35">
        <v>11576</v>
      </c>
      <c r="E88" s="36">
        <f t="shared" ref="E88:E89" si="26">+(C88+D88)/2/1000</f>
        <v>11.634</v>
      </c>
      <c r="F88" s="35" t="s">
        <v>127</v>
      </c>
    </row>
    <row r="89" spans="1:6" ht="15.75">
      <c r="A89" s="35">
        <v>1696</v>
      </c>
      <c r="B89" s="35">
        <v>1</v>
      </c>
      <c r="C89" s="35">
        <v>12287</v>
      </c>
      <c r="D89" s="35">
        <v>12165</v>
      </c>
      <c r="E89" s="36">
        <f t="shared" si="26"/>
        <v>12.226000000000001</v>
      </c>
      <c r="F89" s="35" t="s">
        <v>128</v>
      </c>
    </row>
  </sheetData>
  <mergeCells count="1">
    <mergeCell ref="A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Sum-rekap</vt:lpstr>
      <vt:lpstr>DJIMWI</vt:lpstr>
      <vt:lpstr>KURS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Sofyan Halim</dc:creator>
  <cp:lastModifiedBy>TOSHIBA</cp:lastModifiedBy>
  <dcterms:created xsi:type="dcterms:W3CDTF">2019-12-30T13:07:27Z</dcterms:created>
  <dcterms:modified xsi:type="dcterms:W3CDTF">2021-02-26T03:06:46Z</dcterms:modified>
</cp:coreProperties>
</file>