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Yulianto/Documents/Universitas Nasional/BBC Ardea/PROKER 2020:2021/"/>
    </mc:Choice>
  </mc:AlternateContent>
  <xr:revisionPtr revIDLastSave="0" documentId="13_ncr:1_{7D316B76-8774-8E41-9ED3-1231D485F9DE}" xr6:coauthVersionLast="45" xr6:coauthVersionMax="45" xr10:uidLastSave="{00000000-0000-0000-0000-000000000000}"/>
  <bookViews>
    <workbookView xWindow="780" yWindow="920" windowWidth="27640" windowHeight="16080" xr2:uid="{A7DE2526-A0D1-344E-BCC6-ECFCDA42CC20}"/>
  </bookViews>
  <sheets>
    <sheet name="Jalur Aliran Sungai Keramat P" sheetId="1" r:id="rId1"/>
    <sheet name="Jalur Hutan Pegunungan Gunung K" sheetId="2" r:id="rId2"/>
    <sheet name="Jalur Pekarangan Kampung Citala" sheetId="3" r:id="rId3"/>
    <sheet name="Indeks Keanekaragaman" sheetId="4" r:id="rId4"/>
    <sheet name="Indeks Kesamaan Jenis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1" i="2" l="1"/>
  <c r="C19" i="3"/>
  <c r="C28" i="1"/>
  <c r="J18" i="2"/>
  <c r="I16" i="3" l="1"/>
  <c r="J6" i="3" s="1"/>
  <c r="D9" i="3"/>
  <c r="D13" i="3"/>
  <c r="C16" i="3"/>
  <c r="D5" i="3" s="1"/>
  <c r="I27" i="2"/>
  <c r="C27" i="2"/>
  <c r="I20" i="1"/>
  <c r="C20" i="1"/>
  <c r="D5" i="1" s="1"/>
  <c r="J16" i="2" l="1"/>
  <c r="D8" i="2"/>
  <c r="D20" i="2"/>
  <c r="E20" i="2" s="1"/>
  <c r="F20" i="2" s="1"/>
  <c r="H20" i="2" s="1"/>
  <c r="D16" i="2"/>
  <c r="E16" i="2" s="1"/>
  <c r="D24" i="2"/>
  <c r="E24" i="2" s="1"/>
  <c r="F24" i="2" s="1"/>
  <c r="H24" i="2" s="1"/>
  <c r="D5" i="2"/>
  <c r="E5" i="2" s="1"/>
  <c r="F5" i="2" s="1"/>
  <c r="H5" i="2" s="1"/>
  <c r="J24" i="2"/>
  <c r="J8" i="2"/>
  <c r="E5" i="3"/>
  <c r="F5" i="3" s="1"/>
  <c r="H5" i="3" s="1"/>
  <c r="E5" i="1"/>
  <c r="F5" i="1" s="1"/>
  <c r="H5" i="1" s="1"/>
  <c r="D16" i="1"/>
  <c r="D4" i="1"/>
  <c r="J6" i="1"/>
  <c r="J10" i="1"/>
  <c r="J14" i="1"/>
  <c r="J18" i="1"/>
  <c r="J3" i="1"/>
  <c r="J7" i="1"/>
  <c r="J11" i="1"/>
  <c r="J15" i="1"/>
  <c r="J19" i="1"/>
  <c r="J4" i="1"/>
  <c r="J8" i="1"/>
  <c r="J12" i="1"/>
  <c r="J16" i="1"/>
  <c r="J2" i="1"/>
  <c r="E9" i="3"/>
  <c r="F9" i="3" s="1"/>
  <c r="D2" i="1"/>
  <c r="D15" i="1"/>
  <c r="D11" i="1"/>
  <c r="D7" i="1"/>
  <c r="D3" i="1"/>
  <c r="J17" i="1"/>
  <c r="D6" i="2"/>
  <c r="D9" i="2"/>
  <c r="D13" i="2"/>
  <c r="D17" i="2"/>
  <c r="D21" i="2"/>
  <c r="D25" i="2"/>
  <c r="D3" i="2"/>
  <c r="D10" i="2"/>
  <c r="D14" i="2"/>
  <c r="D18" i="2"/>
  <c r="D22" i="2"/>
  <c r="D26" i="2"/>
  <c r="D4" i="2"/>
  <c r="D7" i="2"/>
  <c r="D11" i="2"/>
  <c r="D15" i="2"/>
  <c r="D19" i="2"/>
  <c r="D23" i="2"/>
  <c r="D2" i="2"/>
  <c r="D12" i="2"/>
  <c r="J20" i="2"/>
  <c r="J5" i="2"/>
  <c r="D8" i="1"/>
  <c r="J5" i="1"/>
  <c r="D18" i="1"/>
  <c r="D14" i="1"/>
  <c r="D10" i="1"/>
  <c r="D6" i="1"/>
  <c r="D19" i="1"/>
  <c r="J13" i="1"/>
  <c r="E8" i="2"/>
  <c r="F8" i="2" s="1"/>
  <c r="H8" i="2" s="1"/>
  <c r="D6" i="3"/>
  <c r="D10" i="3"/>
  <c r="D14" i="3"/>
  <c r="D3" i="3"/>
  <c r="D7" i="3"/>
  <c r="D11" i="3"/>
  <c r="D15" i="3"/>
  <c r="D4" i="3"/>
  <c r="D8" i="3"/>
  <c r="D12" i="3"/>
  <c r="D2" i="3"/>
  <c r="D12" i="1"/>
  <c r="D17" i="1"/>
  <c r="D13" i="1"/>
  <c r="D9" i="1"/>
  <c r="J9" i="1"/>
  <c r="J6" i="2"/>
  <c r="J9" i="2"/>
  <c r="J13" i="2"/>
  <c r="J17" i="2"/>
  <c r="J21" i="2"/>
  <c r="J25" i="2"/>
  <c r="J3" i="2"/>
  <c r="J10" i="2"/>
  <c r="J14" i="2"/>
  <c r="J22" i="2"/>
  <c r="J26" i="2"/>
  <c r="J4" i="2"/>
  <c r="J7" i="2"/>
  <c r="J11" i="2"/>
  <c r="J15" i="2"/>
  <c r="J19" i="2"/>
  <c r="J23" i="2"/>
  <c r="J2" i="2"/>
  <c r="J12" i="2"/>
  <c r="E13" i="3"/>
  <c r="F13" i="3" s="1"/>
  <c r="H13" i="3" s="1"/>
  <c r="G13" i="3"/>
  <c r="H9" i="3"/>
  <c r="J13" i="3"/>
  <c r="J9" i="3"/>
  <c r="J5" i="3"/>
  <c r="J2" i="3"/>
  <c r="J16" i="3" s="1"/>
  <c r="J12" i="3"/>
  <c r="J8" i="3"/>
  <c r="J4" i="3"/>
  <c r="J15" i="3"/>
  <c r="J11" i="3"/>
  <c r="J7" i="3"/>
  <c r="J3" i="3"/>
  <c r="J14" i="3"/>
  <c r="J10" i="3"/>
  <c r="G5" i="2" l="1"/>
  <c r="J27" i="2"/>
  <c r="F16" i="2"/>
  <c r="H16" i="2" s="1"/>
  <c r="G16" i="2"/>
  <c r="G8" i="2"/>
  <c r="G7" i="3"/>
  <c r="E7" i="3"/>
  <c r="F7" i="3" s="1"/>
  <c r="H7" i="3" s="1"/>
  <c r="E6" i="3"/>
  <c r="F6" i="3" s="1"/>
  <c r="H6" i="3" s="1"/>
  <c r="E10" i="1"/>
  <c r="F10" i="1" s="1"/>
  <c r="H10" i="1" s="1"/>
  <c r="G10" i="1"/>
  <c r="D27" i="2"/>
  <c r="E2" i="2"/>
  <c r="E11" i="2"/>
  <c r="F11" i="2" s="1"/>
  <c r="H11" i="2" s="1"/>
  <c r="E17" i="2"/>
  <c r="F17" i="2" s="1"/>
  <c r="H17" i="2" s="1"/>
  <c r="E15" i="1"/>
  <c r="F15" i="1" s="1"/>
  <c r="H15" i="1" s="1"/>
  <c r="E4" i="1"/>
  <c r="F4" i="1" s="1"/>
  <c r="H4" i="1" s="1"/>
  <c r="G12" i="1"/>
  <c r="E12" i="1"/>
  <c r="F12" i="1" s="1"/>
  <c r="H12" i="1" s="1"/>
  <c r="G4" i="3"/>
  <c r="H4" i="3"/>
  <c r="E4" i="3"/>
  <c r="F4" i="3" s="1"/>
  <c r="E3" i="3"/>
  <c r="F3" i="3" s="1"/>
  <c r="H3" i="3" s="1"/>
  <c r="G14" i="1"/>
  <c r="E14" i="1"/>
  <c r="F14" i="1" s="1"/>
  <c r="H14" i="1" s="1"/>
  <c r="E23" i="2"/>
  <c r="F23" i="2" s="1"/>
  <c r="H23" i="2" s="1"/>
  <c r="E7" i="2"/>
  <c r="F7" i="2" s="1"/>
  <c r="H7" i="2" s="1"/>
  <c r="E18" i="2"/>
  <c r="F18" i="2" s="1"/>
  <c r="H18" i="2" s="1"/>
  <c r="E3" i="2"/>
  <c r="F3" i="2" s="1"/>
  <c r="H3" i="2" s="1"/>
  <c r="E13" i="2"/>
  <c r="F13" i="2" s="1"/>
  <c r="H13" i="2" s="1"/>
  <c r="G3" i="1"/>
  <c r="H3" i="1"/>
  <c r="E3" i="1"/>
  <c r="F3" i="1" s="1"/>
  <c r="G2" i="1"/>
  <c r="D20" i="1"/>
  <c r="E2" i="1"/>
  <c r="E16" i="1"/>
  <c r="F16" i="1" s="1"/>
  <c r="H16" i="1" s="1"/>
  <c r="H8" i="3"/>
  <c r="E8" i="3"/>
  <c r="F8" i="3" s="1"/>
  <c r="G8" i="1"/>
  <c r="E8" i="1"/>
  <c r="F8" i="1" s="1"/>
  <c r="H8" i="1" s="1"/>
  <c r="E22" i="2"/>
  <c r="F22" i="2" s="1"/>
  <c r="H22" i="2" s="1"/>
  <c r="G9" i="1"/>
  <c r="E9" i="1"/>
  <c r="F9" i="1" s="1"/>
  <c r="H9" i="1"/>
  <c r="D16" i="3"/>
  <c r="E2" i="3"/>
  <c r="H15" i="3"/>
  <c r="E15" i="3"/>
  <c r="F15" i="3" s="1"/>
  <c r="H14" i="3"/>
  <c r="E14" i="3"/>
  <c r="F14" i="3" s="1"/>
  <c r="G14" i="3"/>
  <c r="H19" i="1"/>
  <c r="E19" i="1"/>
  <c r="F19" i="1" s="1"/>
  <c r="E18" i="1"/>
  <c r="F18" i="1" s="1"/>
  <c r="H18" i="1" s="1"/>
  <c r="E19" i="2"/>
  <c r="F19" i="2" s="1"/>
  <c r="H19" i="2" s="1"/>
  <c r="E4" i="2"/>
  <c r="F4" i="2" s="1"/>
  <c r="H4" i="2" s="1"/>
  <c r="E14" i="2"/>
  <c r="F14" i="2" s="1"/>
  <c r="H14" i="2" s="1"/>
  <c r="E25" i="2"/>
  <c r="F25" i="2" s="1"/>
  <c r="H25" i="2" s="1"/>
  <c r="E9" i="2"/>
  <c r="F9" i="2" s="1"/>
  <c r="H9" i="2" s="1"/>
  <c r="G7" i="1"/>
  <c r="E7" i="1"/>
  <c r="F7" i="1" s="1"/>
  <c r="H7" i="1" s="1"/>
  <c r="G9" i="3"/>
  <c r="J20" i="1"/>
  <c r="G5" i="3"/>
  <c r="G17" i="1"/>
  <c r="E17" i="1"/>
  <c r="F17" i="1" s="1"/>
  <c r="H17" i="1"/>
  <c r="G20" i="2"/>
  <c r="G13" i="1"/>
  <c r="E13" i="1"/>
  <c r="F13" i="1" s="1"/>
  <c r="H13" i="1"/>
  <c r="H12" i="3"/>
  <c r="E12" i="3"/>
  <c r="F12" i="3" s="1"/>
  <c r="G11" i="3"/>
  <c r="E11" i="3"/>
  <c r="F11" i="3" s="1"/>
  <c r="H11" i="3" s="1"/>
  <c r="E10" i="3"/>
  <c r="F10" i="3" s="1"/>
  <c r="H10" i="3" s="1"/>
  <c r="G24" i="2"/>
  <c r="E6" i="1"/>
  <c r="F6" i="1" s="1"/>
  <c r="H6" i="1" s="1"/>
  <c r="E12" i="2"/>
  <c r="F12" i="2" s="1"/>
  <c r="H12" i="2" s="1"/>
  <c r="E15" i="2"/>
  <c r="F15" i="2" s="1"/>
  <c r="H15" i="2" s="1"/>
  <c r="E26" i="2"/>
  <c r="F26" i="2" s="1"/>
  <c r="H26" i="2" s="1"/>
  <c r="E10" i="2"/>
  <c r="F10" i="2" s="1"/>
  <c r="H10" i="2" s="1"/>
  <c r="E21" i="2"/>
  <c r="F21" i="2" s="1"/>
  <c r="H21" i="2" s="1"/>
  <c r="E6" i="2"/>
  <c r="F6" i="2" s="1"/>
  <c r="H6" i="2" s="1"/>
  <c r="G11" i="1"/>
  <c r="E11" i="1"/>
  <c r="F11" i="1" s="1"/>
  <c r="H11" i="1" s="1"/>
  <c r="G5" i="1"/>
  <c r="G23" i="2" l="1"/>
  <c r="G4" i="2"/>
  <c r="G10" i="2"/>
  <c r="G26" i="2"/>
  <c r="G21" i="2"/>
  <c r="G25" i="2"/>
  <c r="G22" i="2"/>
  <c r="G13" i="2"/>
  <c r="G7" i="2"/>
  <c r="F2" i="2"/>
  <c r="E27" i="2"/>
  <c r="G6" i="2"/>
  <c r="G12" i="2"/>
  <c r="G9" i="2"/>
  <c r="G14" i="2"/>
  <c r="G18" i="1"/>
  <c r="G19" i="1"/>
  <c r="F2" i="3"/>
  <c r="E16" i="3"/>
  <c r="G2" i="3"/>
  <c r="G16" i="1"/>
  <c r="G18" i="2"/>
  <c r="G3" i="3"/>
  <c r="G15" i="1"/>
  <c r="G2" i="2"/>
  <c r="G15" i="2"/>
  <c r="G6" i="1"/>
  <c r="G10" i="3"/>
  <c r="G12" i="3"/>
  <c r="G19" i="2"/>
  <c r="G15" i="3"/>
  <c r="G8" i="3"/>
  <c r="F2" i="1"/>
  <c r="E20" i="1"/>
  <c r="G3" i="2"/>
  <c r="G4" i="1"/>
  <c r="G20" i="1" s="1"/>
  <c r="G17" i="2"/>
  <c r="G11" i="2"/>
  <c r="G6" i="3"/>
  <c r="G16" i="3" l="1"/>
  <c r="F20" i="1"/>
  <c r="H2" i="1"/>
  <c r="H20" i="1" s="1"/>
  <c r="G27" i="2"/>
  <c r="F16" i="3"/>
  <c r="H2" i="3"/>
  <c r="H16" i="3" s="1"/>
  <c r="F27" i="2"/>
  <c r="H2" i="2"/>
  <c r="H27" i="2" s="1"/>
</calcChain>
</file>

<file path=xl/sharedStrings.xml><?xml version="1.0" encoding="utf-8"?>
<sst xmlns="http://schemas.openxmlformats.org/spreadsheetml/2006/main" count="99" uniqueCount="65">
  <si>
    <t>No</t>
  </si>
  <si>
    <t>Spesies</t>
  </si>
  <si>
    <t>ni</t>
  </si>
  <si>
    <t>pi</t>
  </si>
  <si>
    <t>ln pi</t>
  </si>
  <si>
    <t>(ln pi)^2</t>
  </si>
  <si>
    <t>pi ln pi</t>
  </si>
  <si>
    <t>pi (ln pi)^2</t>
  </si>
  <si>
    <t>F</t>
  </si>
  <si>
    <t>Fr</t>
  </si>
  <si>
    <t>Olygoporus stipticu</t>
  </si>
  <si>
    <t>Boletus edulis</t>
  </si>
  <si>
    <t>Boletus sp</t>
  </si>
  <si>
    <t>Cloriolopsis polizona</t>
  </si>
  <si>
    <t>Ganoderma applanatum</t>
  </si>
  <si>
    <t>Ganoderma boninense</t>
  </si>
  <si>
    <t>Ganoderm lucidum</t>
  </si>
  <si>
    <t>Ganoderma sp</t>
  </si>
  <si>
    <t>Ganoderma tropicum</t>
  </si>
  <si>
    <t>Inonotus sp</t>
  </si>
  <si>
    <t>Microporus xanthopus</t>
  </si>
  <si>
    <t>Microporus affinis</t>
  </si>
  <si>
    <t>Microporus afinis</t>
  </si>
  <si>
    <t>Polyporus elegans</t>
  </si>
  <si>
    <t>Stereum sp</t>
  </si>
  <si>
    <t>Trametes gibbosa</t>
  </si>
  <si>
    <t>Trametes pubescens</t>
  </si>
  <si>
    <t>Fomes sp</t>
  </si>
  <si>
    <t>Trametes sp</t>
  </si>
  <si>
    <t>Beauveria bassiana</t>
  </si>
  <si>
    <t>Bjekandera adusta</t>
  </si>
  <si>
    <t>Heterobasidion sp</t>
  </si>
  <si>
    <t>Auricularia delicata</t>
  </si>
  <si>
    <t>Auricularia polytricha</t>
  </si>
  <si>
    <t>Auricularia sp</t>
  </si>
  <si>
    <t>Bondarzewia berkeleyi</t>
  </si>
  <si>
    <t>Coprinellus sp</t>
  </si>
  <si>
    <t>Coprinus sp</t>
  </si>
  <si>
    <t>Gandoerma applanatum</t>
  </si>
  <si>
    <t>Ganoderma lucidum</t>
  </si>
  <si>
    <t>Licoperdon pyriforme</t>
  </si>
  <si>
    <t>Maramius sp</t>
  </si>
  <si>
    <t>Microporus sp</t>
  </si>
  <si>
    <t>Mycena sp</t>
  </si>
  <si>
    <t>Trichaptum sp</t>
  </si>
  <si>
    <t>Rigidoporus sp</t>
  </si>
  <si>
    <t>Xylaria polymorpha</t>
  </si>
  <si>
    <t>Xylaria sp</t>
  </si>
  <si>
    <t>Auricularia auricula</t>
  </si>
  <si>
    <t>Ceratiomyxa sp</t>
  </si>
  <si>
    <t>Daldinia consentrica</t>
  </si>
  <si>
    <t>Polyporus auricularius</t>
  </si>
  <si>
    <t>Pycnoporus cinnabarinus</t>
  </si>
  <si>
    <t>Ramaria sp</t>
  </si>
  <si>
    <t>Schizophyllum commune</t>
  </si>
  <si>
    <t>Xylaria longipes</t>
  </si>
  <si>
    <t>Jalur Aliran Sungai Keramat Payung</t>
  </si>
  <si>
    <t>Jalur Hutan Pegunungan Gunung Kendeng</t>
  </si>
  <si>
    <t>Jalur Pekarangan Kampung Citalahab</t>
  </si>
  <si>
    <t>Sungai : Pegunungan</t>
  </si>
  <si>
    <t>Pegunungan : Pekarangan</t>
  </si>
  <si>
    <t>Pekarangan : Sungai</t>
  </si>
  <si>
    <t>Indeks Kesamaan =</t>
  </si>
  <si>
    <t>*warna merupakan jenis yang sama antara lokasi a dengan b</t>
  </si>
  <si>
    <t>Indeks kesamaan 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</si>
</sst>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0" xfId="0" applyAlignment="1">
      <alignment horizontal="center"/>
    </xf>
    <xf numFmtId="0" fontId="0" fillId="0" borderId="0" xfId="0" applyNumberFormat="1" applyAlignment="1">
      <alignment horizontal="center"/>
    </xf>
    <xf numFmtId="9" fontId="0" fillId="0" borderId="0" xfId="1" applyFont="1" applyAlignment="1">
      <alignment horizontal="center"/>
    </xf>
    <xf numFmtId="9" fontId="0" fillId="0" borderId="0" xfId="0" applyNumberFormat="1" applyAlignment="1">
      <alignment horizontal="center"/>
    </xf>
    <xf numFmtId="10" fontId="0" fillId="0" borderId="0" xfId="0" applyNumberFormat="1"/>
    <xf numFmtId="0" fontId="0" fillId="2" borderId="0" xfId="0" applyFill="1"/>
    <xf numFmtId="0" fontId="0" fillId="3" borderId="0" xfId="0" applyFill="1"/>
    <xf numFmtId="0" fontId="0" fillId="0" borderId="0" xfId="1" applyNumberFormat="1" applyFont="1"/>
    <xf numFmtId="0" fontId="0" fillId="4" borderId="0" xfId="0" applyFill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500" b="1" i="0" u="none" strike="noStrike" kern="1200" cap="all" spc="100" normalizeH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ysClr val="windowText" lastClr="000000"/>
                </a:solidFill>
              </a:rPr>
              <a:t>Frekuensi pada kawasan ALIRAN SUNGAI KRAMAT PAYUNG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pattFill prst="ltUpDiag">
              <a:fgClr>
                <a:schemeClr val="accent1"/>
              </a:fgClr>
              <a:bgClr>
                <a:schemeClr val="lt1"/>
              </a:bgClr>
            </a:pattFill>
            <a:ln>
              <a:solidFill>
                <a:schemeClr val="accent1"/>
              </a:solidFill>
            </a:ln>
            <a:effectLst/>
          </c:spPr>
          <c:invertIfNegative val="0"/>
          <c:cat>
            <c:strRef>
              <c:f>'Jalur Aliran Sungai Keramat P'!$B$2:$B$19</c:f>
              <c:strCache>
                <c:ptCount val="18"/>
                <c:pt idx="0">
                  <c:v>Olygoporus stipticu</c:v>
                </c:pt>
                <c:pt idx="1">
                  <c:v>Boletus edulis</c:v>
                </c:pt>
                <c:pt idx="2">
                  <c:v>Boletus sp</c:v>
                </c:pt>
                <c:pt idx="3">
                  <c:v>Cloriolopsis polizona</c:v>
                </c:pt>
                <c:pt idx="4">
                  <c:v>Ganoderma applanatum</c:v>
                </c:pt>
                <c:pt idx="5">
                  <c:v>Ganoderma boninense</c:v>
                </c:pt>
                <c:pt idx="6">
                  <c:v>Ganoderm lucidum</c:v>
                </c:pt>
                <c:pt idx="7">
                  <c:v>Ganoderma sp</c:v>
                </c:pt>
                <c:pt idx="8">
                  <c:v>Ganoderma tropicum</c:v>
                </c:pt>
                <c:pt idx="9">
                  <c:v>Inonotus sp</c:v>
                </c:pt>
                <c:pt idx="10">
                  <c:v>Microporus xanthopus</c:v>
                </c:pt>
                <c:pt idx="11">
                  <c:v>Microporus afinis</c:v>
                </c:pt>
                <c:pt idx="12">
                  <c:v>Polyporus elegans</c:v>
                </c:pt>
                <c:pt idx="13">
                  <c:v>Stereum sp</c:v>
                </c:pt>
                <c:pt idx="14">
                  <c:v>Trametes gibbosa</c:v>
                </c:pt>
                <c:pt idx="15">
                  <c:v>Trametes pubescens</c:v>
                </c:pt>
                <c:pt idx="16">
                  <c:v>Fomes sp</c:v>
                </c:pt>
                <c:pt idx="17">
                  <c:v>Trametes sp</c:v>
                </c:pt>
              </c:strCache>
            </c:strRef>
          </c:cat>
          <c:val>
            <c:numRef>
              <c:f>'Jalur Aliran Sungai Keramat P'!$J$2:$J$19</c:f>
              <c:numCache>
                <c:formatCode>0%</c:formatCode>
                <c:ptCount val="18"/>
                <c:pt idx="0">
                  <c:v>3.8461538461538457E-2</c:v>
                </c:pt>
                <c:pt idx="1">
                  <c:v>3.8461538461538457E-2</c:v>
                </c:pt>
                <c:pt idx="2">
                  <c:v>3.8461538461538457E-2</c:v>
                </c:pt>
                <c:pt idx="3">
                  <c:v>3.8461538461538457E-2</c:v>
                </c:pt>
                <c:pt idx="4">
                  <c:v>8.4615384615384592E-2</c:v>
                </c:pt>
                <c:pt idx="5">
                  <c:v>3.8461538461538457E-2</c:v>
                </c:pt>
                <c:pt idx="6">
                  <c:v>3.8461538461538457E-2</c:v>
                </c:pt>
                <c:pt idx="7">
                  <c:v>8.4615384615384592E-2</c:v>
                </c:pt>
                <c:pt idx="8">
                  <c:v>8.4615384615384592E-2</c:v>
                </c:pt>
                <c:pt idx="9">
                  <c:v>3.8461538461538457E-2</c:v>
                </c:pt>
                <c:pt idx="10">
                  <c:v>0.16153846153846149</c:v>
                </c:pt>
                <c:pt idx="11">
                  <c:v>3.8461538461538457E-2</c:v>
                </c:pt>
                <c:pt idx="12">
                  <c:v>3.8461538461538457E-2</c:v>
                </c:pt>
                <c:pt idx="13">
                  <c:v>3.8461538461538457E-2</c:v>
                </c:pt>
                <c:pt idx="14">
                  <c:v>3.8461538461538457E-2</c:v>
                </c:pt>
                <c:pt idx="15">
                  <c:v>3.8461538461538457E-2</c:v>
                </c:pt>
                <c:pt idx="16">
                  <c:v>3.8461538461538457E-2</c:v>
                </c:pt>
                <c:pt idx="17">
                  <c:v>8.4615384615384592E-2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CB-EE44-ADBD-1EC04BEE3E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9"/>
        <c:overlap val="-20"/>
        <c:axId val="789596047"/>
        <c:axId val="789537791"/>
      </c:barChart>
      <c:catAx>
        <c:axId val="78959604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accent1">
                <a:lumMod val="60000"/>
                <a:lumOff val="4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50" normalizeH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9537791"/>
        <c:crosses val="autoZero"/>
        <c:auto val="1"/>
        <c:lblAlgn val="ctr"/>
        <c:lblOffset val="100"/>
        <c:tickLblSkip val="1"/>
        <c:noMultiLvlLbl val="0"/>
      </c:catAx>
      <c:valAx>
        <c:axId val="7895377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accent1"/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9596047"/>
        <c:crosses val="autoZero"/>
        <c:crossBetween val="between"/>
      </c:valAx>
      <c:spPr>
        <a:noFill/>
        <a:ln>
          <a:solidFill>
            <a:schemeClr val="accent1"/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500" b="1" i="0" u="none" strike="noStrike" kern="1200" cap="all" spc="100" normalizeH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ysClr val="windowText" lastClr="000000"/>
                </a:solidFill>
              </a:rPr>
              <a:t>Frekuensi pada kawasan hutan</a:t>
            </a:r>
            <a:r>
              <a:rPr lang="en-US" baseline="0">
                <a:solidFill>
                  <a:sysClr val="windowText" lastClr="000000"/>
                </a:solidFill>
              </a:rPr>
              <a:t> pegunungan gunung kendeng</a:t>
            </a:r>
            <a:endParaRPr lang="en-US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pattFill prst="ltUpDiag">
              <a:fgClr>
                <a:schemeClr val="accent1"/>
              </a:fgClr>
              <a:bgClr>
                <a:schemeClr val="lt1"/>
              </a:bgClr>
            </a:pattFill>
            <a:ln>
              <a:solidFill>
                <a:schemeClr val="accent1"/>
              </a:solidFill>
            </a:ln>
            <a:effectLst/>
          </c:spPr>
          <c:invertIfNegative val="0"/>
          <c:cat>
            <c:strRef>
              <c:f>'Jalur Hutan Pegunungan Gunung K'!$B$2:$B$26</c:f>
              <c:strCache>
                <c:ptCount val="25"/>
                <c:pt idx="0">
                  <c:v>Beauveria bassiana</c:v>
                </c:pt>
                <c:pt idx="1">
                  <c:v>Bjekandera adusta</c:v>
                </c:pt>
                <c:pt idx="2">
                  <c:v>Ganoderma boninense</c:v>
                </c:pt>
                <c:pt idx="3">
                  <c:v>Ganoderma tropicum</c:v>
                </c:pt>
                <c:pt idx="4">
                  <c:v>Heterobasidion sp</c:v>
                </c:pt>
                <c:pt idx="5">
                  <c:v>Auricularia delicata</c:v>
                </c:pt>
                <c:pt idx="6">
                  <c:v>Auricularia polytricha</c:v>
                </c:pt>
                <c:pt idx="7">
                  <c:v>Auricularia sp</c:v>
                </c:pt>
                <c:pt idx="8">
                  <c:v>Bondarzewia berkeleyi</c:v>
                </c:pt>
                <c:pt idx="9">
                  <c:v>Coprinellus sp</c:v>
                </c:pt>
                <c:pt idx="10">
                  <c:v>Coprinus sp</c:v>
                </c:pt>
                <c:pt idx="11">
                  <c:v>Gandoerma applanatum</c:v>
                </c:pt>
                <c:pt idx="12">
                  <c:v>Ganoderma lucidum</c:v>
                </c:pt>
                <c:pt idx="13">
                  <c:v>Ganoderma sp</c:v>
                </c:pt>
                <c:pt idx="14">
                  <c:v>Licoperdon pyriforme</c:v>
                </c:pt>
                <c:pt idx="15">
                  <c:v>Maramius sp</c:v>
                </c:pt>
                <c:pt idx="16">
                  <c:v>Microporus affinis</c:v>
                </c:pt>
                <c:pt idx="17">
                  <c:v>Microporus sp</c:v>
                </c:pt>
                <c:pt idx="18">
                  <c:v>Mycena sp</c:v>
                </c:pt>
                <c:pt idx="19">
                  <c:v>Trichaptum sp</c:v>
                </c:pt>
                <c:pt idx="20">
                  <c:v>Rigidoporus sp</c:v>
                </c:pt>
                <c:pt idx="21">
                  <c:v>Stereum sp</c:v>
                </c:pt>
                <c:pt idx="22">
                  <c:v>Trametes sp</c:v>
                </c:pt>
                <c:pt idx="23">
                  <c:v>Xylaria polymorpha</c:v>
                </c:pt>
                <c:pt idx="24">
                  <c:v>Xylaria sp</c:v>
                </c:pt>
              </c:strCache>
            </c:strRef>
          </c:cat>
          <c:val>
            <c:numRef>
              <c:f>'Jalur Hutan Pegunungan Gunung K'!$J$2:$J$26</c:f>
              <c:numCache>
                <c:formatCode>0%</c:formatCode>
                <c:ptCount val="25"/>
                <c:pt idx="0">
                  <c:v>2.222222222222222E-2</c:v>
                </c:pt>
                <c:pt idx="1">
                  <c:v>6.6666666666666652E-2</c:v>
                </c:pt>
                <c:pt idx="2">
                  <c:v>4.4444444444444439E-2</c:v>
                </c:pt>
                <c:pt idx="3">
                  <c:v>2.222222222222222E-2</c:v>
                </c:pt>
                <c:pt idx="4">
                  <c:v>2.222222222222222E-2</c:v>
                </c:pt>
                <c:pt idx="5">
                  <c:v>2.222222222222222E-2</c:v>
                </c:pt>
                <c:pt idx="6">
                  <c:v>4.4444444444444439E-2</c:v>
                </c:pt>
                <c:pt idx="7">
                  <c:v>2.222222222222222E-2</c:v>
                </c:pt>
                <c:pt idx="8">
                  <c:v>2.222222222222222E-2</c:v>
                </c:pt>
                <c:pt idx="9">
                  <c:v>2.222222222222222E-2</c:v>
                </c:pt>
                <c:pt idx="10">
                  <c:v>2.222222222222222E-2</c:v>
                </c:pt>
                <c:pt idx="11">
                  <c:v>4.4444444444444439E-2</c:v>
                </c:pt>
                <c:pt idx="12">
                  <c:v>2.222222222222222E-2</c:v>
                </c:pt>
                <c:pt idx="13">
                  <c:v>8.8888888888888878E-2</c:v>
                </c:pt>
                <c:pt idx="14">
                  <c:v>2.222222222222222E-2</c:v>
                </c:pt>
                <c:pt idx="15">
                  <c:v>2.222222222222222E-2</c:v>
                </c:pt>
                <c:pt idx="16">
                  <c:v>0.15555555555555556</c:v>
                </c:pt>
                <c:pt idx="17">
                  <c:v>2.222222222222222E-2</c:v>
                </c:pt>
                <c:pt idx="18">
                  <c:v>2.222222222222222E-2</c:v>
                </c:pt>
                <c:pt idx="19">
                  <c:v>4.4444444444444439E-2</c:v>
                </c:pt>
                <c:pt idx="20">
                  <c:v>2.222222222222222E-2</c:v>
                </c:pt>
                <c:pt idx="21">
                  <c:v>2.222222222222222E-2</c:v>
                </c:pt>
                <c:pt idx="22">
                  <c:v>8.8888888888888878E-2</c:v>
                </c:pt>
                <c:pt idx="23">
                  <c:v>2.222222222222222E-2</c:v>
                </c:pt>
                <c:pt idx="24">
                  <c:v>6.6666666666666652E-2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03-144C-B2F2-3592DBEDBA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9"/>
        <c:overlap val="-20"/>
        <c:axId val="793271071"/>
        <c:axId val="792801359"/>
      </c:barChart>
      <c:catAx>
        <c:axId val="793271071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accent1">
                <a:lumMod val="60000"/>
                <a:lumOff val="4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50" normalizeH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92801359"/>
        <c:crosses val="autoZero"/>
        <c:auto val="1"/>
        <c:lblAlgn val="ctr"/>
        <c:lblOffset val="100"/>
        <c:tickLblSkip val="1"/>
        <c:noMultiLvlLbl val="0"/>
      </c:catAx>
      <c:valAx>
        <c:axId val="79280135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accent1"/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9327107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500" b="1" i="0" u="none" strike="noStrike" kern="1200" cap="all" spc="100" normalizeH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ysClr val="windowText" lastClr="000000"/>
                </a:solidFill>
              </a:rPr>
              <a:t>frekuensi</a:t>
            </a:r>
            <a:r>
              <a:rPr lang="en-US" baseline="0">
                <a:solidFill>
                  <a:sysClr val="windowText" lastClr="000000"/>
                </a:solidFill>
              </a:rPr>
              <a:t> pada KAWASAN PEKARANGAN KAMPUNG CITALAHAB</a:t>
            </a:r>
            <a:endParaRPr lang="en-US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pattFill prst="ltUpDiag">
              <a:fgClr>
                <a:schemeClr val="accent1"/>
              </a:fgClr>
              <a:bgClr>
                <a:schemeClr val="lt1"/>
              </a:bgClr>
            </a:pattFill>
            <a:ln>
              <a:solidFill>
                <a:schemeClr val="accent1"/>
              </a:solidFill>
            </a:ln>
            <a:effectLst/>
          </c:spPr>
          <c:invertIfNegative val="0"/>
          <c:cat>
            <c:strRef>
              <c:f>'Jalur Pekarangan Kampung Citala'!$B$2:$B$15</c:f>
              <c:strCache>
                <c:ptCount val="14"/>
                <c:pt idx="0">
                  <c:v>Auricularia auricula</c:v>
                </c:pt>
                <c:pt idx="1">
                  <c:v>Auricularia polytricha</c:v>
                </c:pt>
                <c:pt idx="2">
                  <c:v>Auricularia sp</c:v>
                </c:pt>
                <c:pt idx="3">
                  <c:v>Ceratiomyxa sp</c:v>
                </c:pt>
                <c:pt idx="4">
                  <c:v>Daldinia consentrica</c:v>
                </c:pt>
                <c:pt idx="5">
                  <c:v>Ganoderma sp</c:v>
                </c:pt>
                <c:pt idx="6">
                  <c:v>Licoperdon pyriforme</c:v>
                </c:pt>
                <c:pt idx="7">
                  <c:v>Microporus sp</c:v>
                </c:pt>
                <c:pt idx="8">
                  <c:v>Polyporus auricularius</c:v>
                </c:pt>
                <c:pt idx="9">
                  <c:v>Pycnoporus cinnabarinus</c:v>
                </c:pt>
                <c:pt idx="10">
                  <c:v>Ramaria sp</c:v>
                </c:pt>
                <c:pt idx="11">
                  <c:v>Schizophyllum commune</c:v>
                </c:pt>
                <c:pt idx="12">
                  <c:v>Trametes sp</c:v>
                </c:pt>
                <c:pt idx="13">
                  <c:v>Xylaria longipes</c:v>
                </c:pt>
              </c:strCache>
            </c:strRef>
          </c:cat>
          <c:val>
            <c:numRef>
              <c:f>'Jalur Pekarangan Kampung Citala'!$J$2:$J$15</c:f>
              <c:numCache>
                <c:formatCode>0%</c:formatCode>
                <c:ptCount val="14"/>
                <c:pt idx="0">
                  <c:v>0.12499999999999997</c:v>
                </c:pt>
                <c:pt idx="1">
                  <c:v>6.2499999999999986E-2</c:v>
                </c:pt>
                <c:pt idx="2">
                  <c:v>6.2499999999999986E-2</c:v>
                </c:pt>
                <c:pt idx="3">
                  <c:v>6.2499999999999986E-2</c:v>
                </c:pt>
                <c:pt idx="4">
                  <c:v>6.2499999999999986E-2</c:v>
                </c:pt>
                <c:pt idx="5">
                  <c:v>6.2499999999999986E-2</c:v>
                </c:pt>
                <c:pt idx="6">
                  <c:v>6.2499999999999986E-2</c:v>
                </c:pt>
                <c:pt idx="7">
                  <c:v>6.2499999999999986E-2</c:v>
                </c:pt>
                <c:pt idx="8">
                  <c:v>6.2499999999999986E-2</c:v>
                </c:pt>
                <c:pt idx="9">
                  <c:v>6.2499999999999986E-2</c:v>
                </c:pt>
                <c:pt idx="10">
                  <c:v>6.2499999999999986E-2</c:v>
                </c:pt>
                <c:pt idx="11">
                  <c:v>6.2499999999999986E-2</c:v>
                </c:pt>
                <c:pt idx="12">
                  <c:v>6.2499999999999986E-2</c:v>
                </c:pt>
                <c:pt idx="13">
                  <c:v>0.12499999999999997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1F-BE44-9E2C-3AC9E97136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9"/>
        <c:overlap val="-20"/>
        <c:axId val="794610591"/>
        <c:axId val="790069055"/>
      </c:barChart>
      <c:catAx>
        <c:axId val="794610591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accent1">
                <a:lumMod val="60000"/>
                <a:lumOff val="4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50" normalizeH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90069055"/>
        <c:crosses val="autoZero"/>
        <c:auto val="1"/>
        <c:lblAlgn val="ctr"/>
        <c:lblOffset val="100"/>
        <c:tickLblSkip val="1"/>
        <c:noMultiLvlLbl val="0"/>
      </c:catAx>
      <c:valAx>
        <c:axId val="79006905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accent1"/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9461059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500" b="1" i="0" u="none" strike="noStrike" kern="1200" cap="all" spc="100" normalizeH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ysClr val="windowText" lastClr="000000"/>
                </a:solidFill>
              </a:rPr>
              <a:t>Indeks Keanekaragaman jenis (h')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pattFill prst="ltUpDiag">
              <a:fgClr>
                <a:schemeClr val="accent1"/>
              </a:fgClr>
              <a:bgClr>
                <a:schemeClr val="lt1"/>
              </a:bgClr>
            </a:pattFill>
            <a:ln>
              <a:solidFill>
                <a:schemeClr val="accent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7.87037037037037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861-3C4A-B371-B648366DBCC2}"/>
                </c:ext>
              </c:extLst>
            </c:dLbl>
            <c:dLbl>
              <c:idx val="1"/>
              <c:layout>
                <c:manualLayout>
                  <c:x val="0"/>
                  <c:y val="9.25925925925925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861-3C4A-B371-B648366DBCC2}"/>
                </c:ext>
              </c:extLst>
            </c:dLbl>
            <c:dLbl>
              <c:idx val="2"/>
              <c:layout>
                <c:manualLayout>
                  <c:x val="-1.0185067526415994E-16"/>
                  <c:y val="9.25925925925925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861-3C4A-B371-B648366DBCC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'Indeks Keanekaragaman'!$A$1:$A$3</c:f>
              <c:strCache>
                <c:ptCount val="3"/>
                <c:pt idx="0">
                  <c:v>Jalur Aliran Sungai Keramat Payung</c:v>
                </c:pt>
                <c:pt idx="1">
                  <c:v>Jalur Hutan Pegunungan Gunung Kendeng</c:v>
                </c:pt>
                <c:pt idx="2">
                  <c:v>Jalur Pekarangan Kampung Citalahab</c:v>
                </c:pt>
              </c:strCache>
            </c:strRef>
          </c:cat>
          <c:val>
            <c:numRef>
              <c:f>'Indeks Keanekaragaman'!$B$1:$B$3</c:f>
              <c:numCache>
                <c:formatCode>General</c:formatCode>
                <c:ptCount val="3"/>
                <c:pt idx="0">
                  <c:v>2.36</c:v>
                </c:pt>
                <c:pt idx="1">
                  <c:v>2.63</c:v>
                </c:pt>
                <c:pt idx="2">
                  <c:v>2.1800000000000002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61-3C4A-B371-B648366DBC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9"/>
        <c:overlap val="-20"/>
        <c:axId val="7961695"/>
        <c:axId val="7976559"/>
      </c:barChart>
      <c:catAx>
        <c:axId val="796169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accent1"/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accent1">
                <a:lumMod val="60000"/>
                <a:lumOff val="4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50" normalizeH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976559"/>
        <c:crosses val="autoZero"/>
        <c:auto val="1"/>
        <c:lblAlgn val="ctr"/>
        <c:lblOffset val="100"/>
        <c:noMultiLvlLbl val="0"/>
      </c:catAx>
      <c:valAx>
        <c:axId val="797655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961695"/>
        <c:crosses val="autoZero"/>
        <c:crossBetween val="between"/>
      </c:valAx>
      <c:spPr>
        <a:solidFill>
          <a:schemeClr val="bg1"/>
        </a:solidFill>
        <a:ln>
          <a:solidFill>
            <a:schemeClr val="accent1"/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500" b="1" i="0" u="none" strike="noStrike" kern="1200" cap="all" spc="100" normalizeH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ysClr val="windowText" lastClr="000000"/>
                </a:solidFill>
              </a:rPr>
              <a:t>INDEKS KESAMAAN JENIS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pattFill prst="ltUpDiag">
              <a:fgClr>
                <a:schemeClr val="accent1"/>
              </a:fgClr>
              <a:bgClr>
                <a:schemeClr val="lt1"/>
              </a:bgClr>
            </a:pattFill>
            <a:ln>
              <a:solidFill>
                <a:srgbClr val="0070C0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2.777777777777803E-3"/>
                  <c:y val="7.87037037037037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FC6-DC42-98F7-4C2A391A2E41}"/>
                </c:ext>
              </c:extLst>
            </c:dLbl>
            <c:dLbl>
              <c:idx val="1"/>
              <c:layout>
                <c:manualLayout>
                  <c:x val="-1.0185067526415994E-16"/>
                  <c:y val="8.79629629629629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FC6-DC42-98F7-4C2A391A2E41}"/>
                </c:ext>
              </c:extLst>
            </c:dLbl>
            <c:dLbl>
              <c:idx val="2"/>
              <c:layout>
                <c:manualLayout>
                  <c:x val="0"/>
                  <c:y val="9.25925925925925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FC6-DC42-98F7-4C2A391A2E4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ln>
                      <a:noFill/>
                    </a:ln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'Indeks Kesamaan Jenis'!$A$1:$A$3</c:f>
              <c:strCache>
                <c:ptCount val="3"/>
                <c:pt idx="0">
                  <c:v>Sungai : Pegunungan</c:v>
                </c:pt>
                <c:pt idx="1">
                  <c:v>Pegunungan : Pekarangan</c:v>
                </c:pt>
                <c:pt idx="2">
                  <c:v>Pekarangan : Sungai</c:v>
                </c:pt>
              </c:strCache>
            </c:strRef>
          </c:cat>
          <c:val>
            <c:numRef>
              <c:f>'Indeks Kesamaan Jenis'!$B$1:$B$3</c:f>
              <c:numCache>
                <c:formatCode>0.00%</c:formatCode>
                <c:ptCount val="3"/>
                <c:pt idx="0">
                  <c:v>0.37209999999999999</c:v>
                </c:pt>
                <c:pt idx="1">
                  <c:v>0.30769999999999997</c:v>
                </c:pt>
                <c:pt idx="2">
                  <c:v>0.125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C6-DC42-98F7-4C2A391A2E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9"/>
        <c:overlap val="-20"/>
        <c:axId val="7568783"/>
        <c:axId val="45817407"/>
      </c:barChart>
      <c:catAx>
        <c:axId val="756878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alpha val="2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accent1">
                <a:lumMod val="60000"/>
                <a:lumOff val="4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50" normalizeH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817407"/>
        <c:crosses val="autoZero"/>
        <c:auto val="1"/>
        <c:lblAlgn val="ctr"/>
        <c:lblOffset val="100"/>
        <c:noMultiLvlLbl val="0"/>
      </c:catAx>
      <c:valAx>
        <c:axId val="45817407"/>
        <c:scaling>
          <c:orientation val="minMax"/>
        </c:scaling>
        <c:delete val="0"/>
        <c:axPos val="l"/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68783"/>
        <c:crosses val="autoZero"/>
        <c:crossBetween val="between"/>
      </c:valAx>
      <c:spPr>
        <a:noFill/>
        <a:ln>
          <a:solidFill>
            <a:srgbClr val="0070C0"/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6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800" kern="1200" cap="all" spc="150" normalizeH="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>
      <cs:styleClr val="auto"/>
    </cs:fillRef>
    <cs:effectRef idx="0"/>
    <cs:fontRef idx="minor">
      <a:schemeClr val="lt1"/>
    </cs:fontRef>
    <cs:spPr>
      <a:solidFill>
        <a:schemeClr val="phClr">
          <a:alpha val="70000"/>
        </a:schemeClr>
      </a:solidFill>
    </cs:spPr>
    <cs:defRPr sz="900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6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800" kern="1200" cap="all" spc="150" normalizeH="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>
      <cs:styleClr val="auto"/>
    </cs:fillRef>
    <cs:effectRef idx="0"/>
    <cs:fontRef idx="minor">
      <a:schemeClr val="lt1"/>
    </cs:fontRef>
    <cs:spPr>
      <a:solidFill>
        <a:schemeClr val="phClr">
          <a:alpha val="70000"/>
        </a:schemeClr>
      </a:solidFill>
    </cs:spPr>
    <cs:defRPr sz="900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6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800" kern="1200" cap="all" spc="150" normalizeH="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>
      <cs:styleClr val="auto"/>
    </cs:fillRef>
    <cs:effectRef idx="0"/>
    <cs:fontRef idx="minor">
      <a:schemeClr val="lt1"/>
    </cs:fontRef>
    <cs:spPr>
      <a:solidFill>
        <a:schemeClr val="phClr">
          <a:alpha val="70000"/>
        </a:schemeClr>
      </a:solidFill>
    </cs:spPr>
    <cs:defRPr sz="900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14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800" kern="1200" cap="all" spc="150" normalizeH="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>
      <cs:styleClr val="auto"/>
    </cs:fillRef>
    <cs:effectRef idx="0"/>
    <cs:fontRef idx="minor">
      <a:schemeClr val="lt1"/>
    </cs:fontRef>
    <cs:spPr>
      <a:solidFill>
        <a:schemeClr val="phClr">
          <a:alpha val="70000"/>
        </a:schemeClr>
      </a:solidFill>
    </cs:spPr>
    <cs:defRPr sz="900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14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800" kern="1200" cap="all" spc="150" normalizeH="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>
      <cs:styleClr val="auto"/>
    </cs:fillRef>
    <cs:effectRef idx="0"/>
    <cs:fontRef idx="minor">
      <a:schemeClr val="lt1"/>
    </cs:fontRef>
    <cs:spPr>
      <a:solidFill>
        <a:schemeClr val="phClr">
          <a:alpha val="70000"/>
        </a:schemeClr>
      </a:solidFill>
    </cs:spPr>
    <cs:defRPr sz="900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239569</xdr:colOff>
      <xdr:row>1</xdr:row>
      <xdr:rowOff>18473</xdr:rowOff>
    </xdr:from>
    <xdr:to>
      <xdr:col>15</xdr:col>
      <xdr:colOff>681183</xdr:colOff>
      <xdr:row>14</xdr:row>
      <xdr:rowOff>120073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5FFD8CA-E0E9-0749-9A0B-BB6C7D16327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254000</xdr:colOff>
      <xdr:row>1</xdr:row>
      <xdr:rowOff>76200</xdr:rowOff>
    </xdr:from>
    <xdr:to>
      <xdr:col>16</xdr:col>
      <xdr:colOff>546100</xdr:colOff>
      <xdr:row>17</xdr:row>
      <xdr:rowOff>190500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BE43929-531B-384E-97E8-926FE11FAA4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381000</xdr:colOff>
      <xdr:row>0</xdr:row>
      <xdr:rowOff>190500</xdr:rowOff>
    </xdr:from>
    <xdr:to>
      <xdr:col>16</xdr:col>
      <xdr:colOff>0</xdr:colOff>
      <xdr:row>14</xdr:row>
      <xdr:rowOff>88900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CBEF54A-8C58-E545-A308-DC905E0E375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69850</xdr:colOff>
      <xdr:row>3</xdr:row>
      <xdr:rowOff>139700</xdr:rowOff>
    </xdr:from>
    <xdr:to>
      <xdr:col>3</xdr:col>
      <xdr:colOff>260350</xdr:colOff>
      <xdr:row>17</xdr:row>
      <xdr:rowOff>38100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ADF116D-EB54-E743-B932-4694558D1F9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89832</xdr:colOff>
      <xdr:row>3</xdr:row>
      <xdr:rowOff>101601</xdr:rowOff>
    </xdr:from>
    <xdr:to>
      <xdr:col>4</xdr:col>
      <xdr:colOff>476076</xdr:colOff>
      <xdr:row>17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8A42CBF-FCF1-734D-AD31-EE0876DB8C1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59E666-4A03-704D-852D-1ACB72E7C6FE}">
  <dimension ref="A1:J29"/>
  <sheetViews>
    <sheetView tabSelected="1" zoomScale="88" workbookViewId="0">
      <selection activeCell="T31" sqref="T31"/>
    </sheetView>
  </sheetViews>
  <sheetFormatPr baseColWidth="10" defaultRowHeight="16" x14ac:dyDescent="0.2"/>
  <cols>
    <col min="1" max="1" width="3.5" bestFit="1" customWidth="1"/>
    <col min="2" max="2" width="21.5" bestFit="1" customWidth="1"/>
  </cols>
  <sheetData>
    <row r="1" spans="1:10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 x14ac:dyDescent="0.2">
      <c r="A2" s="1">
        <v>1</v>
      </c>
      <c r="B2" t="s">
        <v>10</v>
      </c>
      <c r="C2" s="1">
        <v>4</v>
      </c>
      <c r="D2" s="1">
        <f>C2/C$20</f>
        <v>3.4782608695652174E-2</v>
      </c>
      <c r="E2" s="1">
        <f>LN(D2)</f>
        <v>-3.3586377672433594</v>
      </c>
      <c r="F2" s="1">
        <f>E2^2</f>
        <v>11.280447651553459</v>
      </c>
      <c r="G2" s="1">
        <f>D2*E2</f>
        <v>-0.11682218320846467</v>
      </c>
      <c r="H2" s="1">
        <f>D2*F2</f>
        <v>0.39236339657577246</v>
      </c>
      <c r="I2" s="2">
        <v>0.05</v>
      </c>
      <c r="J2" s="3">
        <f>I2/I$20</f>
        <v>3.8461538461538457E-2</v>
      </c>
    </row>
    <row r="3" spans="1:10" x14ac:dyDescent="0.2">
      <c r="A3" s="1">
        <v>2</v>
      </c>
      <c r="B3" t="s">
        <v>11</v>
      </c>
      <c r="C3" s="1">
        <v>1</v>
      </c>
      <c r="D3" s="1">
        <f t="shared" ref="D3:D18" si="0">C3/C$20</f>
        <v>8.6956521739130436E-3</v>
      </c>
      <c r="E3" s="1">
        <f t="shared" ref="E3:E19" si="1">LN(D3)</f>
        <v>-4.7449321283632502</v>
      </c>
      <c r="F3" s="1">
        <f t="shared" ref="F3:F19" si="2">E3^2</f>
        <v>22.514380902773802</v>
      </c>
      <c r="G3" s="1">
        <f t="shared" ref="G3:G19" si="3">D3*E3</f>
        <v>-4.1260279377071739E-2</v>
      </c>
      <c r="H3" s="1">
        <f t="shared" ref="H3:H19" si="4">D3*F3</f>
        <v>0.19577722524151131</v>
      </c>
      <c r="I3" s="1">
        <v>0.05</v>
      </c>
      <c r="J3" s="3">
        <f t="shared" ref="J3:J19" si="5">I3/I$20</f>
        <v>3.8461538461538457E-2</v>
      </c>
    </row>
    <row r="4" spans="1:10" x14ac:dyDescent="0.2">
      <c r="A4" s="1">
        <v>3</v>
      </c>
      <c r="B4" t="s">
        <v>12</v>
      </c>
      <c r="C4" s="1">
        <v>1</v>
      </c>
      <c r="D4" s="1">
        <f t="shared" si="0"/>
        <v>8.6956521739130436E-3</v>
      </c>
      <c r="E4" s="1">
        <f t="shared" si="1"/>
        <v>-4.7449321283632502</v>
      </c>
      <c r="F4" s="1">
        <f t="shared" si="2"/>
        <v>22.514380902773802</v>
      </c>
      <c r="G4" s="1">
        <f t="shared" si="3"/>
        <v>-4.1260279377071739E-2</v>
      </c>
      <c r="H4" s="1">
        <f t="shared" si="4"/>
        <v>0.19577722524151131</v>
      </c>
      <c r="I4" s="1">
        <v>0.05</v>
      </c>
      <c r="J4" s="3">
        <f t="shared" si="5"/>
        <v>3.8461538461538457E-2</v>
      </c>
    </row>
    <row r="5" spans="1:10" x14ac:dyDescent="0.2">
      <c r="A5" s="1">
        <v>4</v>
      </c>
      <c r="B5" t="s">
        <v>13</v>
      </c>
      <c r="C5" s="1">
        <v>9</v>
      </c>
      <c r="D5" s="1">
        <f t="shared" si="0"/>
        <v>7.8260869565217397E-2</v>
      </c>
      <c r="E5" s="1">
        <f t="shared" si="1"/>
        <v>-2.5477075510270306</v>
      </c>
      <c r="F5" s="1">
        <f t="shared" si="2"/>
        <v>6.4908137655601497</v>
      </c>
      <c r="G5" s="1">
        <f t="shared" si="3"/>
        <v>-0.19938580834124589</v>
      </c>
      <c r="H5" s="1">
        <f t="shared" si="4"/>
        <v>0.50797672947862049</v>
      </c>
      <c r="I5" s="1">
        <v>0.05</v>
      </c>
      <c r="J5" s="3">
        <f t="shared" si="5"/>
        <v>3.8461538461538457E-2</v>
      </c>
    </row>
    <row r="6" spans="1:10" x14ac:dyDescent="0.2">
      <c r="A6" s="1">
        <v>5</v>
      </c>
      <c r="B6" s="7" t="s">
        <v>14</v>
      </c>
      <c r="C6" s="1">
        <v>2</v>
      </c>
      <c r="D6" s="1">
        <f t="shared" si="0"/>
        <v>1.7391304347826087E-2</v>
      </c>
      <c r="E6" s="1">
        <f t="shared" si="1"/>
        <v>-4.0517849478033048</v>
      </c>
      <c r="F6" s="1">
        <f t="shared" si="2"/>
        <v>16.41696126324543</v>
      </c>
      <c r="G6" s="1">
        <f t="shared" si="3"/>
        <v>-7.046582517918791E-2</v>
      </c>
      <c r="H6" s="1">
        <f t="shared" si="4"/>
        <v>0.28551236979557271</v>
      </c>
      <c r="I6" s="1">
        <v>0.11</v>
      </c>
      <c r="J6" s="3">
        <f t="shared" si="5"/>
        <v>8.4615384615384592E-2</v>
      </c>
    </row>
    <row r="7" spans="1:10" x14ac:dyDescent="0.2">
      <c r="A7" s="1">
        <v>6</v>
      </c>
      <c r="B7" s="7" t="s">
        <v>15</v>
      </c>
      <c r="C7" s="1">
        <v>8</v>
      </c>
      <c r="D7" s="1">
        <f t="shared" si="0"/>
        <v>6.9565217391304349E-2</v>
      </c>
      <c r="E7" s="1">
        <f t="shared" si="1"/>
        <v>-2.665490586683414</v>
      </c>
      <c r="F7" s="1">
        <f t="shared" si="2"/>
        <v>7.1048400676978902</v>
      </c>
      <c r="G7" s="1">
        <f t="shared" si="3"/>
        <v>-0.18542543211710708</v>
      </c>
      <c r="H7" s="1">
        <f t="shared" si="4"/>
        <v>0.49424974383985326</v>
      </c>
      <c r="I7" s="1">
        <v>0.05</v>
      </c>
      <c r="J7" s="3">
        <f t="shared" si="5"/>
        <v>3.8461538461538457E-2</v>
      </c>
    </row>
    <row r="8" spans="1:10" x14ac:dyDescent="0.2">
      <c r="A8" s="1">
        <v>7</v>
      </c>
      <c r="B8" s="7" t="s">
        <v>16</v>
      </c>
      <c r="C8" s="1">
        <v>7</v>
      </c>
      <c r="D8" s="1">
        <f t="shared" si="0"/>
        <v>6.0869565217391307E-2</v>
      </c>
      <c r="E8" s="1">
        <f t="shared" si="1"/>
        <v>-2.7990219793079367</v>
      </c>
      <c r="F8" s="1">
        <f t="shared" si="2"/>
        <v>7.8345240406489198</v>
      </c>
      <c r="G8" s="1">
        <f t="shared" si="3"/>
        <v>-0.17037525091439615</v>
      </c>
      <c r="H8" s="1">
        <f t="shared" si="4"/>
        <v>0.47688407203949951</v>
      </c>
      <c r="I8" s="1">
        <v>0.05</v>
      </c>
      <c r="J8" s="3">
        <f t="shared" si="5"/>
        <v>3.8461538461538457E-2</v>
      </c>
    </row>
    <row r="9" spans="1:10" x14ac:dyDescent="0.2">
      <c r="A9" s="1">
        <v>8</v>
      </c>
      <c r="B9" s="7" t="s">
        <v>17</v>
      </c>
      <c r="C9" s="1">
        <v>32</v>
      </c>
      <c r="D9" s="1">
        <f t="shared" si="0"/>
        <v>0.27826086956521739</v>
      </c>
      <c r="E9" s="1">
        <f t="shared" si="1"/>
        <v>-1.2791962255635234</v>
      </c>
      <c r="F9" s="1">
        <f t="shared" si="2"/>
        <v>1.6363429834959646</v>
      </c>
      <c r="G9" s="1">
        <f t="shared" si="3"/>
        <v>-0.35595025406984998</v>
      </c>
      <c r="H9" s="1">
        <f t="shared" si="4"/>
        <v>0.45533022149452929</v>
      </c>
      <c r="I9" s="1">
        <v>0.11</v>
      </c>
      <c r="J9" s="3">
        <f t="shared" si="5"/>
        <v>8.4615384615384592E-2</v>
      </c>
    </row>
    <row r="10" spans="1:10" x14ac:dyDescent="0.2">
      <c r="A10" s="1">
        <v>9</v>
      </c>
      <c r="B10" s="7" t="s">
        <v>18</v>
      </c>
      <c r="C10" s="1">
        <v>4</v>
      </c>
      <c r="D10" s="1">
        <f t="shared" si="0"/>
        <v>3.4782608695652174E-2</v>
      </c>
      <c r="E10" s="1">
        <f t="shared" si="1"/>
        <v>-3.3586377672433594</v>
      </c>
      <c r="F10" s="1">
        <f t="shared" si="2"/>
        <v>11.280447651553459</v>
      </c>
      <c r="G10" s="1">
        <f t="shared" si="3"/>
        <v>-0.11682218320846467</v>
      </c>
      <c r="H10" s="1">
        <f t="shared" si="4"/>
        <v>0.39236339657577246</v>
      </c>
      <c r="I10" s="1">
        <v>0.11</v>
      </c>
      <c r="J10" s="3">
        <f t="shared" si="5"/>
        <v>8.4615384615384592E-2</v>
      </c>
    </row>
    <row r="11" spans="1:10" x14ac:dyDescent="0.2">
      <c r="A11" s="1">
        <v>10</v>
      </c>
      <c r="B11" t="s">
        <v>19</v>
      </c>
      <c r="C11" s="1">
        <v>5</v>
      </c>
      <c r="D11" s="1">
        <f t="shared" si="0"/>
        <v>4.3478260869565216E-2</v>
      </c>
      <c r="E11" s="1">
        <f t="shared" si="1"/>
        <v>-3.1354942159291497</v>
      </c>
      <c r="F11" s="1">
        <f t="shared" si="2"/>
        <v>9.8313239781251536</v>
      </c>
      <c r="G11" s="1">
        <f t="shared" si="3"/>
        <v>-0.13632583547518043</v>
      </c>
      <c r="H11" s="1">
        <f t="shared" si="4"/>
        <v>0.42744886861413711</v>
      </c>
      <c r="I11" s="1">
        <v>0.05</v>
      </c>
      <c r="J11" s="3">
        <f t="shared" si="5"/>
        <v>3.8461538461538457E-2</v>
      </c>
    </row>
    <row r="12" spans="1:10" x14ac:dyDescent="0.2">
      <c r="A12" s="1">
        <v>11</v>
      </c>
      <c r="B12" t="s">
        <v>20</v>
      </c>
      <c r="C12" s="1">
        <v>21</v>
      </c>
      <c r="D12" s="1">
        <f t="shared" si="0"/>
        <v>0.18260869565217391</v>
      </c>
      <c r="E12" s="1">
        <f t="shared" si="1"/>
        <v>-1.7004096906398272</v>
      </c>
      <c r="F12" s="1">
        <f t="shared" si="2"/>
        <v>2.8913931160218329</v>
      </c>
      <c r="G12" s="1">
        <f t="shared" si="3"/>
        <v>-0.31050959568205538</v>
      </c>
      <c r="H12" s="1">
        <f t="shared" si="4"/>
        <v>0.52799352553442169</v>
      </c>
      <c r="I12" s="1">
        <v>0.21</v>
      </c>
      <c r="J12" s="3">
        <f t="shared" si="5"/>
        <v>0.16153846153846149</v>
      </c>
    </row>
    <row r="13" spans="1:10" x14ac:dyDescent="0.2">
      <c r="A13" s="1">
        <v>12</v>
      </c>
      <c r="B13" s="7" t="s">
        <v>22</v>
      </c>
      <c r="C13" s="1">
        <v>1</v>
      </c>
      <c r="D13" s="1">
        <f t="shared" si="0"/>
        <v>8.6956521739130436E-3</v>
      </c>
      <c r="E13" s="1">
        <f t="shared" si="1"/>
        <v>-4.7449321283632502</v>
      </c>
      <c r="F13" s="1">
        <f t="shared" si="2"/>
        <v>22.514380902773802</v>
      </c>
      <c r="G13" s="1">
        <f t="shared" si="3"/>
        <v>-4.1260279377071739E-2</v>
      </c>
      <c r="H13" s="1">
        <f t="shared" si="4"/>
        <v>0.19577722524151131</v>
      </c>
      <c r="I13" s="1">
        <v>0.05</v>
      </c>
      <c r="J13" s="3">
        <f t="shared" si="5"/>
        <v>3.8461538461538457E-2</v>
      </c>
    </row>
    <row r="14" spans="1:10" x14ac:dyDescent="0.2">
      <c r="A14" s="1">
        <v>13</v>
      </c>
      <c r="B14" t="s">
        <v>23</v>
      </c>
      <c r="C14" s="1">
        <v>1</v>
      </c>
      <c r="D14" s="1">
        <f t="shared" si="0"/>
        <v>8.6956521739130436E-3</v>
      </c>
      <c r="E14" s="1">
        <f t="shared" si="1"/>
        <v>-4.7449321283632502</v>
      </c>
      <c r="F14" s="1">
        <f t="shared" si="2"/>
        <v>22.514380902773802</v>
      </c>
      <c r="G14" s="1">
        <f t="shared" si="3"/>
        <v>-4.1260279377071739E-2</v>
      </c>
      <c r="H14" s="1">
        <f t="shared" si="4"/>
        <v>0.19577722524151131</v>
      </c>
      <c r="I14" s="1">
        <v>0.05</v>
      </c>
      <c r="J14" s="3">
        <f t="shared" si="5"/>
        <v>3.8461538461538457E-2</v>
      </c>
    </row>
    <row r="15" spans="1:10" x14ac:dyDescent="0.2">
      <c r="A15" s="1">
        <v>14</v>
      </c>
      <c r="B15" s="7" t="s">
        <v>24</v>
      </c>
      <c r="C15" s="1">
        <v>1</v>
      </c>
      <c r="D15" s="1">
        <f t="shared" si="0"/>
        <v>8.6956521739130436E-3</v>
      </c>
      <c r="E15" s="1">
        <f t="shared" si="1"/>
        <v>-4.7449321283632502</v>
      </c>
      <c r="F15" s="1">
        <f t="shared" si="2"/>
        <v>22.514380902773802</v>
      </c>
      <c r="G15" s="1">
        <f t="shared" si="3"/>
        <v>-4.1260279377071739E-2</v>
      </c>
      <c r="H15" s="1">
        <f t="shared" si="4"/>
        <v>0.19577722524151131</v>
      </c>
      <c r="I15" s="1">
        <v>0.05</v>
      </c>
      <c r="J15" s="3">
        <f t="shared" si="5"/>
        <v>3.8461538461538457E-2</v>
      </c>
    </row>
    <row r="16" spans="1:10" x14ac:dyDescent="0.2">
      <c r="A16" s="1">
        <v>15</v>
      </c>
      <c r="B16" t="s">
        <v>25</v>
      </c>
      <c r="C16" s="1">
        <v>2</v>
      </c>
      <c r="D16" s="1">
        <f t="shared" si="0"/>
        <v>1.7391304347826087E-2</v>
      </c>
      <c r="E16" s="1">
        <f t="shared" si="1"/>
        <v>-4.0517849478033048</v>
      </c>
      <c r="F16" s="1">
        <f t="shared" si="2"/>
        <v>16.41696126324543</v>
      </c>
      <c r="G16" s="1">
        <f t="shared" si="3"/>
        <v>-7.046582517918791E-2</v>
      </c>
      <c r="H16" s="1">
        <f t="shared" si="4"/>
        <v>0.28551236979557271</v>
      </c>
      <c r="I16" s="1">
        <v>0.05</v>
      </c>
      <c r="J16" s="3">
        <f t="shared" si="5"/>
        <v>3.8461538461538457E-2</v>
      </c>
    </row>
    <row r="17" spans="1:10" x14ac:dyDescent="0.2">
      <c r="A17" s="1">
        <v>16</v>
      </c>
      <c r="B17" t="s">
        <v>26</v>
      </c>
      <c r="C17" s="1">
        <v>6</v>
      </c>
      <c r="D17" s="1">
        <f t="shared" si="0"/>
        <v>5.2173913043478258E-2</v>
      </c>
      <c r="E17" s="1">
        <f t="shared" si="1"/>
        <v>-2.9531726591351952</v>
      </c>
      <c r="F17" s="1">
        <f t="shared" si="2"/>
        <v>8.72122875466364</v>
      </c>
      <c r="G17" s="1">
        <f t="shared" si="3"/>
        <v>-0.15407857352009713</v>
      </c>
      <c r="H17" s="1">
        <f t="shared" si="4"/>
        <v>0.45502063067810294</v>
      </c>
      <c r="I17" s="1">
        <v>0.05</v>
      </c>
      <c r="J17" s="3">
        <f t="shared" si="5"/>
        <v>3.8461538461538457E-2</v>
      </c>
    </row>
    <row r="18" spans="1:10" x14ac:dyDescent="0.2">
      <c r="A18" s="1">
        <v>17</v>
      </c>
      <c r="B18" t="s">
        <v>27</v>
      </c>
      <c r="C18" s="1">
        <v>4</v>
      </c>
      <c r="D18" s="1">
        <f t="shared" si="0"/>
        <v>3.4782608695652174E-2</v>
      </c>
      <c r="E18" s="1">
        <f t="shared" si="1"/>
        <v>-3.3586377672433594</v>
      </c>
      <c r="F18" s="1">
        <f t="shared" si="2"/>
        <v>11.280447651553459</v>
      </c>
      <c r="G18" s="1">
        <f t="shared" si="3"/>
        <v>-0.11682218320846467</v>
      </c>
      <c r="H18" s="1">
        <f t="shared" si="4"/>
        <v>0.39236339657577246</v>
      </c>
      <c r="I18" s="1">
        <v>0.05</v>
      </c>
      <c r="J18" s="3">
        <f t="shared" si="5"/>
        <v>3.8461538461538457E-2</v>
      </c>
    </row>
    <row r="19" spans="1:10" x14ac:dyDescent="0.2">
      <c r="A19" s="1">
        <v>18</v>
      </c>
      <c r="B19" s="7" t="s">
        <v>28</v>
      </c>
      <c r="C19" s="1">
        <v>6</v>
      </c>
      <c r="D19" s="1">
        <f>C19/C$20</f>
        <v>5.2173913043478258E-2</v>
      </c>
      <c r="E19" s="1">
        <f t="shared" si="1"/>
        <v>-2.9531726591351952</v>
      </c>
      <c r="F19" s="1">
        <f t="shared" si="2"/>
        <v>8.72122875466364</v>
      </c>
      <c r="G19" s="1">
        <f t="shared" si="3"/>
        <v>-0.15407857352009713</v>
      </c>
      <c r="H19" s="1">
        <f t="shared" si="4"/>
        <v>0.45502063067810294</v>
      </c>
      <c r="I19" s="1">
        <v>0.11</v>
      </c>
      <c r="J19" s="3">
        <f t="shared" si="5"/>
        <v>8.4615384615384592E-2</v>
      </c>
    </row>
    <row r="20" spans="1:10" x14ac:dyDescent="0.2">
      <c r="C20" s="1">
        <f t="shared" ref="C20:J20" si="6">SUM(C2:C19)</f>
        <v>115</v>
      </c>
      <c r="D20" s="1">
        <f t="shared" si="6"/>
        <v>0.99999999999999989</v>
      </c>
      <c r="E20" s="1">
        <f t="shared" si="6"/>
        <v>-61.937809406574232</v>
      </c>
      <c r="F20" s="1">
        <f t="shared" si="6"/>
        <v>232.47886545589742</v>
      </c>
      <c r="G20" s="1">
        <f t="shared" si="6"/>
        <v>-2.3638289205091576</v>
      </c>
      <c r="H20" s="1">
        <f t="shared" si="6"/>
        <v>6.5269254778832861</v>
      </c>
      <c r="I20" s="1">
        <f t="shared" si="6"/>
        <v>1.3000000000000003</v>
      </c>
      <c r="J20" s="4">
        <f t="shared" si="6"/>
        <v>0.99999999999999978</v>
      </c>
    </row>
    <row r="28" spans="1:10" x14ac:dyDescent="0.2">
      <c r="B28" t="s">
        <v>62</v>
      </c>
      <c r="C28" s="8">
        <f>(2*8)/(25+18)</f>
        <v>0.37209302325581395</v>
      </c>
    </row>
    <row r="29" spans="1:10" x14ac:dyDescent="0.2">
      <c r="B29" t="s">
        <v>63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9F85CE-CF5F-D242-9D91-D785CE0B6029}">
  <dimension ref="A1:J32"/>
  <sheetViews>
    <sheetView workbookViewId="0">
      <selection activeCell="B32" sqref="B32"/>
    </sheetView>
  </sheetViews>
  <sheetFormatPr baseColWidth="10" defaultRowHeight="16" x14ac:dyDescent="0.2"/>
  <cols>
    <col min="1" max="1" width="3.5" bestFit="1" customWidth="1"/>
    <col min="2" max="2" width="21.5" bestFit="1" customWidth="1"/>
  </cols>
  <sheetData>
    <row r="1" spans="1:10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 x14ac:dyDescent="0.2">
      <c r="A2" s="1">
        <v>1</v>
      </c>
      <c r="B2" t="s">
        <v>29</v>
      </c>
      <c r="C2" s="1">
        <v>6</v>
      </c>
      <c r="D2" s="1">
        <f>C2/C$27</f>
        <v>1.6528925619834711E-2</v>
      </c>
      <c r="E2" s="1">
        <f>LN(D2)</f>
        <v>-4.1026433650367959</v>
      </c>
      <c r="F2" s="1">
        <f>E2^2</f>
        <v>16.831682580680443</v>
      </c>
      <c r="G2" s="1">
        <f>D2*E2</f>
        <v>-6.7812287025401582E-2</v>
      </c>
      <c r="H2" s="1">
        <f>D2*F2</f>
        <v>0.27820962943273458</v>
      </c>
      <c r="I2" s="2">
        <v>0.04</v>
      </c>
      <c r="J2" s="3">
        <f>I2/I$27</f>
        <v>2.222222222222222E-2</v>
      </c>
    </row>
    <row r="3" spans="1:10" x14ac:dyDescent="0.2">
      <c r="A3" s="1">
        <v>2</v>
      </c>
      <c r="B3" t="s">
        <v>30</v>
      </c>
      <c r="C3" s="1">
        <v>38</v>
      </c>
      <c r="D3" s="1">
        <f>C3/C$27</f>
        <v>0.1046831955922865</v>
      </c>
      <c r="E3" s="1">
        <f t="shared" ref="E3:E26" si="0">LN(D3)</f>
        <v>-2.2568166745384648</v>
      </c>
      <c r="F3" s="1">
        <f t="shared" ref="F3:F26" si="1">E3^2</f>
        <v>5.0932215024748553</v>
      </c>
      <c r="G3" s="1">
        <f t="shared" ref="G3:G26" si="2">D3*E3</f>
        <v>-0.23625078135664371</v>
      </c>
      <c r="H3" s="1">
        <f t="shared" ref="H3:H26" si="3">D3*F3</f>
        <v>0.53317470273841461</v>
      </c>
      <c r="I3" s="1">
        <v>0.12</v>
      </c>
      <c r="J3" s="3">
        <f>I3/I$27</f>
        <v>6.6666666666666652E-2</v>
      </c>
    </row>
    <row r="4" spans="1:10" x14ac:dyDescent="0.2">
      <c r="A4" s="1">
        <v>3</v>
      </c>
      <c r="B4" t="s">
        <v>15</v>
      </c>
      <c r="C4" s="1">
        <v>8</v>
      </c>
      <c r="D4" s="1">
        <f>C4/C$27</f>
        <v>2.2038567493112948E-2</v>
      </c>
      <c r="E4" s="1">
        <f t="shared" si="0"/>
        <v>-3.8149612925850147</v>
      </c>
      <c r="F4" s="1">
        <f t="shared" si="1"/>
        <v>14.553929663921926</v>
      </c>
      <c r="G4" s="1">
        <f t="shared" si="2"/>
        <v>-8.4076281930248256E-2</v>
      </c>
      <c r="H4" s="1">
        <f t="shared" si="3"/>
        <v>0.32074776118836201</v>
      </c>
      <c r="I4" s="1">
        <v>0.08</v>
      </c>
      <c r="J4" s="3">
        <f>I4/I$27</f>
        <v>4.4444444444444439E-2</v>
      </c>
    </row>
    <row r="5" spans="1:10" x14ac:dyDescent="0.2">
      <c r="A5" s="1">
        <v>4</v>
      </c>
      <c r="B5" t="s">
        <v>18</v>
      </c>
      <c r="C5" s="1">
        <v>1</v>
      </c>
      <c r="D5" s="1">
        <f>C5/C$27</f>
        <v>2.7548209366391185E-3</v>
      </c>
      <c r="E5" s="1">
        <f t="shared" si="0"/>
        <v>-5.8944028342648505</v>
      </c>
      <c r="F5" s="1">
        <f t="shared" si="1"/>
        <v>34.743984772589499</v>
      </c>
      <c r="G5" s="1">
        <f t="shared" si="2"/>
        <v>-1.6238024336817772E-2</v>
      </c>
      <c r="H5" s="1">
        <f t="shared" si="3"/>
        <v>9.5713456673800282E-2</v>
      </c>
      <c r="I5" s="1">
        <v>0.04</v>
      </c>
      <c r="J5" s="3">
        <f>I5/I$27</f>
        <v>2.222222222222222E-2</v>
      </c>
    </row>
    <row r="6" spans="1:10" x14ac:dyDescent="0.2">
      <c r="A6" s="1">
        <v>5</v>
      </c>
      <c r="B6" t="s">
        <v>31</v>
      </c>
      <c r="C6" s="1">
        <v>3</v>
      </c>
      <c r="D6" s="1">
        <f>C6/C$27</f>
        <v>8.2644628099173556E-3</v>
      </c>
      <c r="E6" s="1">
        <f t="shared" si="0"/>
        <v>-4.7957905455967413</v>
      </c>
      <c r="F6" s="1">
        <f t="shared" si="1"/>
        <v>22.999606957235091</v>
      </c>
      <c r="G6" s="1">
        <f t="shared" si="2"/>
        <v>-3.9634632608237533E-2</v>
      </c>
      <c r="H6" s="1">
        <f t="shared" si="3"/>
        <v>0.19007939634078588</v>
      </c>
      <c r="I6" s="1">
        <v>0.04</v>
      </c>
      <c r="J6" s="3">
        <f>I6/I$27</f>
        <v>2.222222222222222E-2</v>
      </c>
    </row>
    <row r="7" spans="1:10" x14ac:dyDescent="0.2">
      <c r="A7" s="1">
        <v>6</v>
      </c>
      <c r="B7" t="s">
        <v>32</v>
      </c>
      <c r="C7" s="1">
        <v>9</v>
      </c>
      <c r="D7" s="1">
        <f>C7/C$27</f>
        <v>2.4793388429752067E-2</v>
      </c>
      <c r="E7" s="1">
        <f t="shared" si="0"/>
        <v>-3.6971782569286313</v>
      </c>
      <c r="F7" s="1">
        <f t="shared" si="1"/>
        <v>13.669127063505833</v>
      </c>
      <c r="G7" s="1">
        <f t="shared" si="2"/>
        <v>-9.1665576618065236E-2</v>
      </c>
      <c r="H7" s="1">
        <f t="shared" si="3"/>
        <v>0.33890397678113637</v>
      </c>
      <c r="I7" s="1">
        <v>0.04</v>
      </c>
      <c r="J7" s="3">
        <f>I7/I$27</f>
        <v>2.222222222222222E-2</v>
      </c>
    </row>
    <row r="8" spans="1:10" x14ac:dyDescent="0.2">
      <c r="A8" s="1">
        <v>7</v>
      </c>
      <c r="B8" s="6" t="s">
        <v>33</v>
      </c>
      <c r="C8" s="1">
        <v>12</v>
      </c>
      <c r="D8" s="1">
        <f>C8/C$27</f>
        <v>3.3057851239669422E-2</v>
      </c>
      <c r="E8" s="1">
        <f t="shared" si="0"/>
        <v>-3.4094961844768505</v>
      </c>
      <c r="F8" s="1">
        <f t="shared" si="1"/>
        <v>11.624664231962202</v>
      </c>
      <c r="G8" s="1">
        <f t="shared" si="2"/>
        <v>-0.11271061766865621</v>
      </c>
      <c r="H8" s="1">
        <f t="shared" si="3"/>
        <v>0.38428642089131249</v>
      </c>
      <c r="I8" s="1">
        <v>0.08</v>
      </c>
      <c r="J8" s="3">
        <f>I8/I$27</f>
        <v>4.4444444444444439E-2</v>
      </c>
    </row>
    <row r="9" spans="1:10" x14ac:dyDescent="0.2">
      <c r="A9" s="1">
        <v>8</v>
      </c>
      <c r="B9" s="6" t="s">
        <v>34</v>
      </c>
      <c r="C9" s="1">
        <v>9</v>
      </c>
      <c r="D9" s="1">
        <f>C9/C$27</f>
        <v>2.4793388429752067E-2</v>
      </c>
      <c r="E9" s="1">
        <f t="shared" si="0"/>
        <v>-3.6971782569286313</v>
      </c>
      <c r="F9" s="1">
        <f t="shared" si="1"/>
        <v>13.669127063505833</v>
      </c>
      <c r="G9" s="1">
        <f t="shared" si="2"/>
        <v>-9.1665576618065236E-2</v>
      </c>
      <c r="H9" s="1">
        <f t="shared" si="3"/>
        <v>0.33890397678113637</v>
      </c>
      <c r="I9" s="1">
        <v>0.04</v>
      </c>
      <c r="J9" s="3">
        <f>I9/I$27</f>
        <v>2.222222222222222E-2</v>
      </c>
    </row>
    <row r="10" spans="1:10" x14ac:dyDescent="0.2">
      <c r="A10" s="1">
        <v>9</v>
      </c>
      <c r="B10" t="s">
        <v>35</v>
      </c>
      <c r="C10" s="1">
        <v>7</v>
      </c>
      <c r="D10" s="1">
        <f>C10/C$27</f>
        <v>1.928374655647383E-2</v>
      </c>
      <c r="E10" s="1">
        <f t="shared" si="0"/>
        <v>-3.9484926852095374</v>
      </c>
      <c r="F10" s="1">
        <f t="shared" si="1"/>
        <v>15.590594485153224</v>
      </c>
      <c r="G10" s="1">
        <f t="shared" si="2"/>
        <v>-7.6141732221671518E-2</v>
      </c>
      <c r="H10" s="1">
        <f t="shared" si="3"/>
        <v>0.30064507271645335</v>
      </c>
      <c r="I10" s="1">
        <v>0.04</v>
      </c>
      <c r="J10" s="3">
        <f>I10/I$27</f>
        <v>2.222222222222222E-2</v>
      </c>
    </row>
    <row r="11" spans="1:10" x14ac:dyDescent="0.2">
      <c r="A11" s="1">
        <v>10</v>
      </c>
      <c r="B11" t="s">
        <v>36</v>
      </c>
      <c r="C11" s="1">
        <v>2</v>
      </c>
      <c r="D11" s="1">
        <f>C11/C$27</f>
        <v>5.5096418732782371E-3</v>
      </c>
      <c r="E11" s="1">
        <f t="shared" si="0"/>
        <v>-5.2012556537049051</v>
      </c>
      <c r="F11" s="1">
        <f t="shared" si="1"/>
        <v>27.053060375197241</v>
      </c>
      <c r="G11" s="1">
        <f t="shared" si="2"/>
        <v>-2.8657055943277714E-2</v>
      </c>
      <c r="H11" s="1">
        <f t="shared" si="3"/>
        <v>0.14905267424351099</v>
      </c>
      <c r="I11" s="1">
        <v>0.04</v>
      </c>
      <c r="J11" s="3">
        <f>I11/I$27</f>
        <v>2.222222222222222E-2</v>
      </c>
    </row>
    <row r="12" spans="1:10" x14ac:dyDescent="0.2">
      <c r="A12" s="1">
        <v>11</v>
      </c>
      <c r="B12" t="s">
        <v>37</v>
      </c>
      <c r="C12" s="1">
        <v>1</v>
      </c>
      <c r="D12" s="1">
        <f>C12/C$27</f>
        <v>2.7548209366391185E-3</v>
      </c>
      <c r="E12" s="1">
        <f t="shared" si="0"/>
        <v>-5.8944028342648505</v>
      </c>
      <c r="F12" s="1">
        <f t="shared" si="1"/>
        <v>34.743984772589499</v>
      </c>
      <c r="G12" s="1">
        <f t="shared" si="2"/>
        <v>-1.6238024336817772E-2</v>
      </c>
      <c r="H12" s="1">
        <f t="shared" si="3"/>
        <v>9.5713456673800282E-2</v>
      </c>
      <c r="I12" s="1">
        <v>0.04</v>
      </c>
      <c r="J12" s="3">
        <f>I12/I$27</f>
        <v>2.222222222222222E-2</v>
      </c>
    </row>
    <row r="13" spans="1:10" x14ac:dyDescent="0.2">
      <c r="A13" s="1">
        <v>12</v>
      </c>
      <c r="B13" t="s">
        <v>38</v>
      </c>
      <c r="C13" s="1">
        <v>14</v>
      </c>
      <c r="D13" s="1">
        <f>C13/C$27</f>
        <v>3.8567493112947659E-2</v>
      </c>
      <c r="E13" s="1">
        <f t="shared" si="0"/>
        <v>-3.255345504649592</v>
      </c>
      <c r="F13" s="1">
        <f t="shared" si="1"/>
        <v>10.597274354642307</v>
      </c>
      <c r="G13" s="1">
        <f t="shared" si="2"/>
        <v>-0.12555051533083827</v>
      </c>
      <c r="H13" s="1">
        <f t="shared" si="3"/>
        <v>0.40871030568868405</v>
      </c>
      <c r="I13" s="1">
        <v>0.08</v>
      </c>
      <c r="J13" s="3">
        <f>I13/I$27</f>
        <v>4.4444444444444439E-2</v>
      </c>
    </row>
    <row r="14" spans="1:10" x14ac:dyDescent="0.2">
      <c r="A14" s="1">
        <v>13</v>
      </c>
      <c r="B14" t="s">
        <v>39</v>
      </c>
      <c r="C14" s="1">
        <v>8</v>
      </c>
      <c r="D14" s="1">
        <f>C14/C$27</f>
        <v>2.2038567493112948E-2</v>
      </c>
      <c r="E14" s="1">
        <f t="shared" si="0"/>
        <v>-3.8149612925850147</v>
      </c>
      <c r="F14" s="1">
        <f t="shared" si="1"/>
        <v>14.553929663921926</v>
      </c>
      <c r="G14" s="1">
        <f t="shared" si="2"/>
        <v>-8.4076281930248256E-2</v>
      </c>
      <c r="H14" s="1">
        <f t="shared" si="3"/>
        <v>0.32074776118836201</v>
      </c>
      <c r="I14" s="1">
        <v>0.04</v>
      </c>
      <c r="J14" s="3">
        <f>I14/I$27</f>
        <v>2.222222222222222E-2</v>
      </c>
    </row>
    <row r="15" spans="1:10" x14ac:dyDescent="0.2">
      <c r="A15" s="1">
        <v>14</v>
      </c>
      <c r="B15" s="6" t="s">
        <v>17</v>
      </c>
      <c r="C15" s="1">
        <v>44</v>
      </c>
      <c r="D15" s="1">
        <f>C15/C$27</f>
        <v>0.12121212121212122</v>
      </c>
      <c r="E15" s="1">
        <f t="shared" si="0"/>
        <v>-2.1102132003465894</v>
      </c>
      <c r="F15" s="1">
        <f t="shared" si="1"/>
        <v>4.4529997509169954</v>
      </c>
      <c r="G15" s="1">
        <f t="shared" si="2"/>
        <v>-0.25578341822382905</v>
      </c>
      <c r="H15" s="1">
        <f t="shared" si="3"/>
        <v>0.53975754556569644</v>
      </c>
      <c r="I15" s="1">
        <v>0.16</v>
      </c>
      <c r="J15" s="3">
        <f>I15/I$27</f>
        <v>8.8888888888888878E-2</v>
      </c>
    </row>
    <row r="16" spans="1:10" x14ac:dyDescent="0.2">
      <c r="A16" s="1">
        <v>15</v>
      </c>
      <c r="B16" s="6" t="s">
        <v>40</v>
      </c>
      <c r="C16" s="1">
        <v>3</v>
      </c>
      <c r="D16" s="1">
        <f>C16/C$27</f>
        <v>8.2644628099173556E-3</v>
      </c>
      <c r="E16" s="1">
        <f t="shared" si="0"/>
        <v>-4.7957905455967413</v>
      </c>
      <c r="F16" s="1">
        <f t="shared" si="1"/>
        <v>22.999606957235091</v>
      </c>
      <c r="G16" s="1">
        <f t="shared" si="2"/>
        <v>-3.9634632608237533E-2</v>
      </c>
      <c r="H16" s="1">
        <f t="shared" si="3"/>
        <v>0.19007939634078588</v>
      </c>
      <c r="I16" s="1">
        <v>0.04</v>
      </c>
      <c r="J16" s="3">
        <f>I16/I$27</f>
        <v>2.222222222222222E-2</v>
      </c>
    </row>
    <row r="17" spans="1:10" x14ac:dyDescent="0.2">
      <c r="A17" s="1">
        <v>16</v>
      </c>
      <c r="B17" t="s">
        <v>41</v>
      </c>
      <c r="C17" s="1">
        <v>1</v>
      </c>
      <c r="D17" s="1">
        <f>C17/C$27</f>
        <v>2.7548209366391185E-3</v>
      </c>
      <c r="E17" s="1">
        <f t="shared" si="0"/>
        <v>-5.8944028342648505</v>
      </c>
      <c r="F17" s="1">
        <f t="shared" si="1"/>
        <v>34.743984772589499</v>
      </c>
      <c r="G17" s="1">
        <f t="shared" si="2"/>
        <v>-1.6238024336817772E-2</v>
      </c>
      <c r="H17" s="1">
        <f t="shared" si="3"/>
        <v>9.5713456673800282E-2</v>
      </c>
      <c r="I17" s="1">
        <v>0.04</v>
      </c>
      <c r="J17" s="3">
        <f>I17/I$27</f>
        <v>2.222222222222222E-2</v>
      </c>
    </row>
    <row r="18" spans="1:10" x14ac:dyDescent="0.2">
      <c r="A18" s="1">
        <v>17</v>
      </c>
      <c r="B18" t="s">
        <v>21</v>
      </c>
      <c r="C18" s="1">
        <v>90</v>
      </c>
      <c r="D18" s="1">
        <f>C18/C$27</f>
        <v>0.24793388429752067</v>
      </c>
      <c r="E18" s="1">
        <f t="shared" si="0"/>
        <v>-1.3945931639345857</v>
      </c>
      <c r="F18" s="1">
        <f t="shared" si="1"/>
        <v>1.9448900928930781</v>
      </c>
      <c r="G18" s="1">
        <f t="shared" si="2"/>
        <v>-0.34576690014907085</v>
      </c>
      <c r="H18" s="1">
        <f t="shared" si="3"/>
        <v>0.48220415526274668</v>
      </c>
      <c r="I18" s="1">
        <v>0.28000000000000003</v>
      </c>
      <c r="J18" s="3">
        <f>I18/I$27</f>
        <v>0.15555555555555556</v>
      </c>
    </row>
    <row r="19" spans="1:10" x14ac:dyDescent="0.2">
      <c r="A19" s="1">
        <v>18</v>
      </c>
      <c r="B19" s="6" t="s">
        <v>42</v>
      </c>
      <c r="C19" s="1">
        <v>15</v>
      </c>
      <c r="D19" s="1">
        <f>C19/C$27</f>
        <v>4.1322314049586778E-2</v>
      </c>
      <c r="E19" s="1">
        <f t="shared" si="0"/>
        <v>-3.1863526331626408</v>
      </c>
      <c r="F19" s="1">
        <f t="shared" si="1"/>
        <v>10.152843102862494</v>
      </c>
      <c r="G19" s="1">
        <f t="shared" si="2"/>
        <v>-0.13166746418027442</v>
      </c>
      <c r="H19" s="1">
        <f t="shared" si="3"/>
        <v>0.41953897119266509</v>
      </c>
      <c r="I19" s="1">
        <v>0.04</v>
      </c>
      <c r="J19" s="3">
        <f>I19/I$27</f>
        <v>2.222222222222222E-2</v>
      </c>
    </row>
    <row r="20" spans="1:10" x14ac:dyDescent="0.2">
      <c r="A20" s="1">
        <v>19</v>
      </c>
      <c r="B20" t="s">
        <v>43</v>
      </c>
      <c r="C20" s="1">
        <v>4</v>
      </c>
      <c r="D20" s="1">
        <f>C20/C$27</f>
        <v>1.1019283746556474E-2</v>
      </c>
      <c r="E20" s="1">
        <f t="shared" si="0"/>
        <v>-4.5081084731449605</v>
      </c>
      <c r="F20" s="1">
        <f t="shared" si="1"/>
        <v>20.323042005641387</v>
      </c>
      <c r="G20" s="1">
        <f t="shared" si="2"/>
        <v>-4.9676126425839788E-2</v>
      </c>
      <c r="H20" s="1">
        <f t="shared" si="3"/>
        <v>0.22394536645334862</v>
      </c>
      <c r="I20" s="1">
        <v>0.04</v>
      </c>
      <c r="J20" s="3">
        <f>I20/I$27</f>
        <v>2.222222222222222E-2</v>
      </c>
    </row>
    <row r="21" spans="1:10" x14ac:dyDescent="0.2">
      <c r="A21" s="1">
        <v>20</v>
      </c>
      <c r="B21" t="s">
        <v>44</v>
      </c>
      <c r="C21" s="1">
        <v>10</v>
      </c>
      <c r="D21" s="1">
        <f>C21/C$27</f>
        <v>2.7548209366391185E-2</v>
      </c>
      <c r="E21" s="1">
        <f t="shared" si="0"/>
        <v>-3.591817741270805</v>
      </c>
      <c r="F21" s="1">
        <f t="shared" si="1"/>
        <v>12.901154686507708</v>
      </c>
      <c r="G21" s="1">
        <f t="shared" si="2"/>
        <v>-9.8948147142446416E-2</v>
      </c>
      <c r="H21" s="1">
        <f t="shared" si="3"/>
        <v>0.35540371037211316</v>
      </c>
      <c r="I21" s="1">
        <v>0.08</v>
      </c>
      <c r="J21" s="3">
        <f>I21/I$27</f>
        <v>4.4444444444444439E-2</v>
      </c>
    </row>
    <row r="22" spans="1:10" x14ac:dyDescent="0.2">
      <c r="A22" s="1">
        <v>21</v>
      </c>
      <c r="B22" t="s">
        <v>45</v>
      </c>
      <c r="C22" s="1">
        <v>10</v>
      </c>
      <c r="D22" s="1">
        <f>C22/C$27</f>
        <v>2.7548209366391185E-2</v>
      </c>
      <c r="E22" s="1">
        <f t="shared" si="0"/>
        <v>-3.591817741270805</v>
      </c>
      <c r="F22" s="1">
        <f t="shared" si="1"/>
        <v>12.901154686507708</v>
      </c>
      <c r="G22" s="1">
        <f t="shared" si="2"/>
        <v>-9.8948147142446416E-2</v>
      </c>
      <c r="H22" s="1">
        <f t="shared" si="3"/>
        <v>0.35540371037211316</v>
      </c>
      <c r="I22" s="2">
        <v>0.04</v>
      </c>
      <c r="J22" s="3">
        <f>I22/I$27</f>
        <v>2.222222222222222E-2</v>
      </c>
    </row>
    <row r="23" spans="1:10" x14ac:dyDescent="0.2">
      <c r="A23" s="1">
        <v>22</v>
      </c>
      <c r="B23" t="s">
        <v>24</v>
      </c>
      <c r="C23" s="1">
        <v>20</v>
      </c>
      <c r="D23" s="1">
        <f>C23/C$27</f>
        <v>5.5096418732782371E-2</v>
      </c>
      <c r="E23" s="1">
        <f t="shared" si="0"/>
        <v>-2.8986705607108596</v>
      </c>
      <c r="F23" s="1">
        <f t="shared" si="1"/>
        <v>8.402291019531809</v>
      </c>
      <c r="G23" s="1">
        <f t="shared" si="2"/>
        <v>-0.15970636698131457</v>
      </c>
      <c r="H23" s="1">
        <f t="shared" si="3"/>
        <v>0.46293614432682145</v>
      </c>
      <c r="I23" s="1">
        <v>0.04</v>
      </c>
      <c r="J23" s="3">
        <f>I23/I$27</f>
        <v>2.222222222222222E-2</v>
      </c>
    </row>
    <row r="24" spans="1:10" x14ac:dyDescent="0.2">
      <c r="A24" s="1">
        <v>23</v>
      </c>
      <c r="B24" s="6" t="s">
        <v>28</v>
      </c>
      <c r="C24" s="1">
        <v>34</v>
      </c>
      <c r="D24" s="1">
        <f>C24/C$27</f>
        <v>9.366391184573003E-2</v>
      </c>
      <c r="E24" s="1">
        <f t="shared" si="0"/>
        <v>-2.3680423096486893</v>
      </c>
      <c r="F24" s="1">
        <f t="shared" si="1"/>
        <v>5.6076243802862988</v>
      </c>
      <c r="G24" s="1">
        <f t="shared" si="2"/>
        <v>-0.22180010613789378</v>
      </c>
      <c r="H24" s="1">
        <f t="shared" si="3"/>
        <v>0.52523203561910237</v>
      </c>
      <c r="I24" s="1">
        <v>0.16</v>
      </c>
      <c r="J24" s="3">
        <f>I24/I$27</f>
        <v>8.8888888888888878E-2</v>
      </c>
    </row>
    <row r="25" spans="1:10" x14ac:dyDescent="0.2">
      <c r="A25" s="1">
        <v>24</v>
      </c>
      <c r="B25" t="s">
        <v>46</v>
      </c>
      <c r="C25" s="1">
        <v>5</v>
      </c>
      <c r="D25" s="1">
        <f>C25/C$27</f>
        <v>1.3774104683195593E-2</v>
      </c>
      <c r="E25" s="1">
        <f t="shared" si="0"/>
        <v>-4.28496492183075</v>
      </c>
      <c r="F25" s="1">
        <f t="shared" si="1"/>
        <v>18.360924381320004</v>
      </c>
      <c r="G25" s="1">
        <f t="shared" si="2"/>
        <v>-5.9021555397117773E-2</v>
      </c>
      <c r="H25" s="1">
        <f t="shared" si="3"/>
        <v>0.25290529450853999</v>
      </c>
      <c r="I25" s="1">
        <v>0.04</v>
      </c>
      <c r="J25" s="3">
        <f>I25/I$27</f>
        <v>2.222222222222222E-2</v>
      </c>
    </row>
    <row r="26" spans="1:10" x14ac:dyDescent="0.2">
      <c r="A26" s="1">
        <v>25</v>
      </c>
      <c r="B26" t="s">
        <v>47</v>
      </c>
      <c r="C26" s="1">
        <v>9</v>
      </c>
      <c r="D26" s="1">
        <f>C26/C$27</f>
        <v>2.4793388429752067E-2</v>
      </c>
      <c r="E26" s="1">
        <f t="shared" si="0"/>
        <v>-3.6971782569286313</v>
      </c>
      <c r="F26" s="1">
        <f t="shared" si="1"/>
        <v>13.669127063505833</v>
      </c>
      <c r="G26" s="1">
        <f t="shared" si="2"/>
        <v>-9.1665576618065236E-2</v>
      </c>
      <c r="H26" s="1">
        <f t="shared" si="3"/>
        <v>0.33890397678113637</v>
      </c>
      <c r="I26" s="1">
        <v>0.12</v>
      </c>
      <c r="J26" s="3">
        <f>I26/I$27</f>
        <v>6.6666666666666652E-2</v>
      </c>
    </row>
    <row r="27" spans="1:10" x14ac:dyDescent="0.2">
      <c r="C27" s="1">
        <f>SUM(C2:C26)</f>
        <v>363</v>
      </c>
      <c r="D27" s="1">
        <f>SUM(D2:D26)</f>
        <v>1</v>
      </c>
      <c r="E27" s="1">
        <f>SUM(E2:E26)</f>
        <v>-96.10487776288079</v>
      </c>
      <c r="F27" s="1">
        <f>SUM(F2:F26)</f>
        <v>402.18383038717781</v>
      </c>
      <c r="G27" s="1">
        <f>SUM(G2:G26)</f>
        <v>-2.6395738532683422</v>
      </c>
      <c r="H27" s="1">
        <f>SUM(H2:H26)</f>
        <v>7.9969123548073631</v>
      </c>
      <c r="I27" s="1">
        <f>SUM(I2:I26)</f>
        <v>1.8000000000000003</v>
      </c>
      <c r="J27" s="4">
        <f>SUM(J2:J26)</f>
        <v>1</v>
      </c>
    </row>
    <row r="31" spans="1:10" x14ac:dyDescent="0.2">
      <c r="B31" t="s">
        <v>62</v>
      </c>
      <c r="C31">
        <f>(2*6)/(25+14)</f>
        <v>0.30769230769230771</v>
      </c>
    </row>
    <row r="32" spans="1:10" x14ac:dyDescent="0.2">
      <c r="B32" t="s">
        <v>63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3ADB10-12D5-7C4B-8ED7-AF67B9BE62FD}">
  <dimension ref="A1:J20"/>
  <sheetViews>
    <sheetView workbookViewId="0">
      <selection activeCell="C22" sqref="C22"/>
    </sheetView>
  </sheetViews>
  <sheetFormatPr baseColWidth="10" defaultRowHeight="16" x14ac:dyDescent="0.2"/>
  <cols>
    <col min="1" max="1" width="3.5" bestFit="1" customWidth="1"/>
    <col min="2" max="2" width="21.5" bestFit="1" customWidth="1"/>
  </cols>
  <sheetData>
    <row r="1" spans="1:10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 x14ac:dyDescent="0.2">
      <c r="A2" s="1">
        <v>1</v>
      </c>
      <c r="B2" t="s">
        <v>48</v>
      </c>
      <c r="C2" s="1">
        <v>5</v>
      </c>
      <c r="D2" s="1">
        <f>C2/C$16</f>
        <v>3.7593984962406013E-2</v>
      </c>
      <c r="E2" s="1">
        <f>LN(D2)</f>
        <v>-3.2809112157876537</v>
      </c>
      <c r="F2" s="1">
        <f>E2^2</f>
        <v>10.764378405881219</v>
      </c>
      <c r="G2" s="1">
        <f>D2*E2</f>
        <v>-0.12334252690931029</v>
      </c>
      <c r="H2" s="1">
        <f>D2*F2</f>
        <v>0.40467587992034654</v>
      </c>
      <c r="I2" s="2">
        <v>0.22</v>
      </c>
      <c r="J2" s="3">
        <f>I2/I$16</f>
        <v>0.12499999999999997</v>
      </c>
    </row>
    <row r="3" spans="1:10" x14ac:dyDescent="0.2">
      <c r="A3" s="1">
        <v>2</v>
      </c>
      <c r="B3" t="s">
        <v>33</v>
      </c>
      <c r="C3" s="1">
        <v>5</v>
      </c>
      <c r="D3" s="1">
        <f t="shared" ref="D3:D15" si="0">C3/C$16</f>
        <v>3.7593984962406013E-2</v>
      </c>
      <c r="E3" s="1">
        <f t="shared" ref="E3:E15" si="1">LN(D3)</f>
        <v>-3.2809112157876537</v>
      </c>
      <c r="F3" s="1">
        <f t="shared" ref="F3:F15" si="2">E3^2</f>
        <v>10.764378405881219</v>
      </c>
      <c r="G3" s="1">
        <f t="shared" ref="G3:G15" si="3">D3*E3</f>
        <v>-0.12334252690931029</v>
      </c>
      <c r="H3" s="1">
        <f t="shared" ref="H3:H15" si="4">D3*F3</f>
        <v>0.40467587992034654</v>
      </c>
      <c r="I3" s="1">
        <v>0.11</v>
      </c>
      <c r="J3" s="3">
        <f t="shared" ref="J3:J15" si="5">I3/I$16</f>
        <v>6.2499999999999986E-2</v>
      </c>
    </row>
    <row r="4" spans="1:10" x14ac:dyDescent="0.2">
      <c r="A4" s="1">
        <v>3</v>
      </c>
      <c r="B4" t="s">
        <v>34</v>
      </c>
      <c r="C4" s="1">
        <v>2</v>
      </c>
      <c r="D4" s="1">
        <f t="shared" si="0"/>
        <v>1.5037593984962405E-2</v>
      </c>
      <c r="E4" s="1">
        <f t="shared" si="1"/>
        <v>-4.1972019476618083</v>
      </c>
      <c r="F4" s="1">
        <f t="shared" si="2"/>
        <v>17.616504189456077</v>
      </c>
      <c r="G4" s="1">
        <f t="shared" si="3"/>
        <v>-6.3115818761831699E-2</v>
      </c>
      <c r="H4" s="1">
        <f t="shared" si="4"/>
        <v>0.26490983743542973</v>
      </c>
      <c r="I4" s="1">
        <v>0.11</v>
      </c>
      <c r="J4" s="3">
        <f t="shared" si="5"/>
        <v>6.2499999999999986E-2</v>
      </c>
    </row>
    <row r="5" spans="1:10" x14ac:dyDescent="0.2">
      <c r="A5" s="1">
        <v>4</v>
      </c>
      <c r="B5" t="s">
        <v>49</v>
      </c>
      <c r="C5" s="1">
        <v>5</v>
      </c>
      <c r="D5" s="1">
        <f t="shared" si="0"/>
        <v>3.7593984962406013E-2</v>
      </c>
      <c r="E5" s="1">
        <f t="shared" si="1"/>
        <v>-3.2809112157876537</v>
      </c>
      <c r="F5" s="1">
        <f t="shared" si="2"/>
        <v>10.764378405881219</v>
      </c>
      <c r="G5" s="1">
        <f t="shared" si="3"/>
        <v>-0.12334252690931029</v>
      </c>
      <c r="H5" s="1">
        <f t="shared" si="4"/>
        <v>0.40467587992034654</v>
      </c>
      <c r="I5" s="1">
        <v>0.11</v>
      </c>
      <c r="J5" s="3">
        <f t="shared" si="5"/>
        <v>6.2499999999999986E-2</v>
      </c>
    </row>
    <row r="6" spans="1:10" x14ac:dyDescent="0.2">
      <c r="A6" s="1">
        <v>5</v>
      </c>
      <c r="B6" t="s">
        <v>50</v>
      </c>
      <c r="C6" s="1">
        <v>6</v>
      </c>
      <c r="D6" s="1">
        <f t="shared" si="0"/>
        <v>4.5112781954887216E-2</v>
      </c>
      <c r="E6" s="1">
        <f t="shared" si="1"/>
        <v>-3.0985896589936988</v>
      </c>
      <c r="F6" s="1">
        <f t="shared" si="2"/>
        <v>9.6012578748226858</v>
      </c>
      <c r="G6" s="1">
        <f t="shared" si="3"/>
        <v>-0.13978599965385105</v>
      </c>
      <c r="H6" s="1">
        <f t="shared" si="4"/>
        <v>0.43313945299951961</v>
      </c>
      <c r="I6" s="1">
        <v>0.11</v>
      </c>
      <c r="J6" s="3">
        <f t="shared" si="5"/>
        <v>6.2499999999999986E-2</v>
      </c>
    </row>
    <row r="7" spans="1:10" x14ac:dyDescent="0.2">
      <c r="A7" s="1">
        <v>6</v>
      </c>
      <c r="B7" s="9" t="s">
        <v>17</v>
      </c>
      <c r="C7" s="1">
        <v>18</v>
      </c>
      <c r="D7" s="1">
        <f t="shared" si="0"/>
        <v>0.13533834586466165</v>
      </c>
      <c r="E7" s="1">
        <f t="shared" si="1"/>
        <v>-1.9999773703255892</v>
      </c>
      <c r="F7" s="1">
        <f t="shared" si="2"/>
        <v>3.9999094818144592</v>
      </c>
      <c r="G7" s="1">
        <f t="shared" si="3"/>
        <v>-0.27067362906662107</v>
      </c>
      <c r="H7" s="1">
        <f t="shared" si="4"/>
        <v>0.5413411328771448</v>
      </c>
      <c r="I7" s="1">
        <v>0.11</v>
      </c>
      <c r="J7" s="3">
        <f t="shared" si="5"/>
        <v>6.2499999999999986E-2</v>
      </c>
    </row>
    <row r="8" spans="1:10" x14ac:dyDescent="0.2">
      <c r="A8" s="1">
        <v>7</v>
      </c>
      <c r="B8" t="s">
        <v>40</v>
      </c>
      <c r="C8" s="1">
        <v>1</v>
      </c>
      <c r="D8" s="1">
        <f t="shared" si="0"/>
        <v>7.5187969924812026E-3</v>
      </c>
      <c r="E8" s="1">
        <f t="shared" si="1"/>
        <v>-4.8903491282217537</v>
      </c>
      <c r="F8" s="1">
        <f t="shared" si="2"/>
        <v>23.915514595899268</v>
      </c>
      <c r="G8" s="1">
        <f t="shared" si="3"/>
        <v>-3.6769542317456792E-2</v>
      </c>
      <c r="H8" s="1">
        <f t="shared" si="4"/>
        <v>0.17981589921728772</v>
      </c>
      <c r="I8" s="1">
        <v>0.11</v>
      </c>
      <c r="J8" s="3">
        <f t="shared" si="5"/>
        <v>6.2499999999999986E-2</v>
      </c>
    </row>
    <row r="9" spans="1:10" x14ac:dyDescent="0.2">
      <c r="A9" s="1">
        <v>8</v>
      </c>
      <c r="B9" t="s">
        <v>42</v>
      </c>
      <c r="C9" s="1">
        <v>5</v>
      </c>
      <c r="D9" s="1">
        <f t="shared" si="0"/>
        <v>3.7593984962406013E-2</v>
      </c>
      <c r="E9" s="1">
        <f t="shared" si="1"/>
        <v>-3.2809112157876537</v>
      </c>
      <c r="F9" s="1">
        <f t="shared" si="2"/>
        <v>10.764378405881219</v>
      </c>
      <c r="G9" s="1">
        <f t="shared" si="3"/>
        <v>-0.12334252690931029</v>
      </c>
      <c r="H9" s="1">
        <f t="shared" si="4"/>
        <v>0.40467587992034654</v>
      </c>
      <c r="I9" s="1">
        <v>0.11</v>
      </c>
      <c r="J9" s="3">
        <f t="shared" si="5"/>
        <v>6.2499999999999986E-2</v>
      </c>
    </row>
    <row r="10" spans="1:10" x14ac:dyDescent="0.2">
      <c r="A10" s="1">
        <v>9</v>
      </c>
      <c r="B10" t="s">
        <v>51</v>
      </c>
      <c r="C10" s="1">
        <v>2</v>
      </c>
      <c r="D10" s="1">
        <f t="shared" si="0"/>
        <v>1.5037593984962405E-2</v>
      </c>
      <c r="E10" s="1">
        <f t="shared" si="1"/>
        <v>-4.1972019476618083</v>
      </c>
      <c r="F10" s="1">
        <f t="shared" si="2"/>
        <v>17.616504189456077</v>
      </c>
      <c r="G10" s="1">
        <f t="shared" si="3"/>
        <v>-6.3115818761831699E-2</v>
      </c>
      <c r="H10" s="1">
        <f t="shared" si="4"/>
        <v>0.26490983743542973</v>
      </c>
      <c r="I10" s="1">
        <v>0.11</v>
      </c>
      <c r="J10" s="3">
        <f t="shared" si="5"/>
        <v>6.2499999999999986E-2</v>
      </c>
    </row>
    <row r="11" spans="1:10" x14ac:dyDescent="0.2">
      <c r="A11" s="1">
        <v>10</v>
      </c>
      <c r="B11" t="s">
        <v>52</v>
      </c>
      <c r="C11" s="1">
        <v>32</v>
      </c>
      <c r="D11" s="1">
        <f t="shared" si="0"/>
        <v>0.24060150375939848</v>
      </c>
      <c r="E11" s="1">
        <f t="shared" si="1"/>
        <v>-1.4246132254220272</v>
      </c>
      <c r="F11" s="1">
        <f t="shared" si="2"/>
        <v>2.0295228420473514</v>
      </c>
      <c r="G11" s="1">
        <f t="shared" si="3"/>
        <v>-0.34276408431206667</v>
      </c>
      <c r="H11" s="1">
        <f t="shared" si="4"/>
        <v>0.48830624771064091</v>
      </c>
      <c r="I11" s="1">
        <v>0.11</v>
      </c>
      <c r="J11" s="3">
        <f t="shared" si="5"/>
        <v>6.2499999999999986E-2</v>
      </c>
    </row>
    <row r="12" spans="1:10" x14ac:dyDescent="0.2">
      <c r="A12" s="1">
        <v>11</v>
      </c>
      <c r="B12" t="s">
        <v>53</v>
      </c>
      <c r="C12" s="1">
        <v>2</v>
      </c>
      <c r="D12" s="1">
        <f t="shared" si="0"/>
        <v>1.5037593984962405E-2</v>
      </c>
      <c r="E12" s="1">
        <f t="shared" si="1"/>
        <v>-4.1972019476618083</v>
      </c>
      <c r="F12" s="1">
        <f t="shared" si="2"/>
        <v>17.616504189456077</v>
      </c>
      <c r="G12" s="1">
        <f t="shared" si="3"/>
        <v>-6.3115818761831699E-2</v>
      </c>
      <c r="H12" s="1">
        <f t="shared" si="4"/>
        <v>0.26490983743542973</v>
      </c>
      <c r="I12" s="1">
        <v>0.11</v>
      </c>
      <c r="J12" s="3">
        <f t="shared" si="5"/>
        <v>6.2499999999999986E-2</v>
      </c>
    </row>
    <row r="13" spans="1:10" x14ac:dyDescent="0.2">
      <c r="A13" s="1">
        <v>12</v>
      </c>
      <c r="B13" t="s">
        <v>54</v>
      </c>
      <c r="C13" s="1">
        <v>10</v>
      </c>
      <c r="D13" s="1">
        <f t="shared" si="0"/>
        <v>7.5187969924812026E-2</v>
      </c>
      <c r="E13" s="1">
        <f t="shared" si="1"/>
        <v>-2.5877640352277083</v>
      </c>
      <c r="F13" s="1">
        <f t="shared" si="2"/>
        <v>6.696522702017992</v>
      </c>
      <c r="G13" s="1">
        <f t="shared" si="3"/>
        <v>-0.19456872445321113</v>
      </c>
      <c r="H13" s="1">
        <f t="shared" si="4"/>
        <v>0.50349794752014976</v>
      </c>
      <c r="I13" s="1">
        <v>0.11</v>
      </c>
      <c r="J13" s="3">
        <f t="shared" si="5"/>
        <v>6.2499999999999986E-2</v>
      </c>
    </row>
    <row r="14" spans="1:10" x14ac:dyDescent="0.2">
      <c r="A14" s="1">
        <v>13</v>
      </c>
      <c r="B14" s="9" t="s">
        <v>28</v>
      </c>
      <c r="C14" s="1">
        <v>32</v>
      </c>
      <c r="D14" s="1">
        <f t="shared" si="0"/>
        <v>0.24060150375939848</v>
      </c>
      <c r="E14" s="1">
        <f t="shared" si="1"/>
        <v>-1.4246132254220272</v>
      </c>
      <c r="F14" s="1">
        <f t="shared" si="2"/>
        <v>2.0295228420473514</v>
      </c>
      <c r="G14" s="1">
        <f t="shared" si="3"/>
        <v>-0.34276408431206667</v>
      </c>
      <c r="H14" s="1">
        <f t="shared" si="4"/>
        <v>0.48830624771064091</v>
      </c>
      <c r="I14" s="1">
        <v>0.11</v>
      </c>
      <c r="J14" s="3">
        <f t="shared" si="5"/>
        <v>6.2499999999999986E-2</v>
      </c>
    </row>
    <row r="15" spans="1:10" x14ac:dyDescent="0.2">
      <c r="A15" s="1">
        <v>14</v>
      </c>
      <c r="B15" t="s">
        <v>55</v>
      </c>
      <c r="C15" s="1">
        <v>8</v>
      </c>
      <c r="D15" s="1">
        <f t="shared" si="0"/>
        <v>6.0150375939849621E-2</v>
      </c>
      <c r="E15" s="1">
        <f t="shared" si="1"/>
        <v>-2.810907586541918</v>
      </c>
      <c r="F15" s="1">
        <f t="shared" si="2"/>
        <v>7.9012014600789104</v>
      </c>
      <c r="G15" s="1">
        <f t="shared" si="3"/>
        <v>-0.16907714806267174</v>
      </c>
      <c r="H15" s="1">
        <f t="shared" si="4"/>
        <v>0.47526023820023516</v>
      </c>
      <c r="I15" s="1">
        <v>0.22</v>
      </c>
      <c r="J15" s="3">
        <f t="shared" si="5"/>
        <v>0.12499999999999997</v>
      </c>
    </row>
    <row r="16" spans="1:10" x14ac:dyDescent="0.2">
      <c r="A16" s="1"/>
      <c r="C16" s="1">
        <f t="shared" ref="C16:J16" si="6">SUM(C2:C15)</f>
        <v>133</v>
      </c>
      <c r="D16" s="1">
        <f t="shared" si="6"/>
        <v>1</v>
      </c>
      <c r="E16" s="1">
        <f t="shared" si="6"/>
        <v>-43.95206493629076</v>
      </c>
      <c r="F16" s="1">
        <f t="shared" si="6"/>
        <v>152.08047799062115</v>
      </c>
      <c r="G16" s="1">
        <f t="shared" si="6"/>
        <v>-2.1791207761006812</v>
      </c>
      <c r="H16" s="1">
        <f t="shared" si="6"/>
        <v>5.5231001982232941</v>
      </c>
      <c r="I16" s="1">
        <f t="shared" si="6"/>
        <v>1.7600000000000005</v>
      </c>
      <c r="J16" s="3">
        <f t="shared" si="6"/>
        <v>0.99999999999999989</v>
      </c>
    </row>
    <row r="17" spans="1:10" x14ac:dyDescent="0.2">
      <c r="A17" s="1"/>
      <c r="C17" s="1"/>
      <c r="D17" s="1"/>
      <c r="E17" s="1"/>
      <c r="F17" s="1"/>
      <c r="G17" s="1"/>
      <c r="H17" s="1"/>
      <c r="I17" s="1"/>
      <c r="J17" s="3"/>
    </row>
    <row r="18" spans="1:10" x14ac:dyDescent="0.2">
      <c r="A18" s="1"/>
      <c r="C18" s="1"/>
      <c r="D18" s="1"/>
      <c r="E18" s="1"/>
      <c r="F18" s="1"/>
      <c r="G18" s="1"/>
      <c r="H18" s="1"/>
      <c r="I18" s="1"/>
      <c r="J18" s="3"/>
    </row>
    <row r="19" spans="1:10" x14ac:dyDescent="0.2">
      <c r="A19" s="1"/>
      <c r="B19" t="s">
        <v>64</v>
      </c>
      <c r="C19" s="1">
        <f>(2*2)/(14+18)</f>
        <v>0.125</v>
      </c>
      <c r="D19" s="1"/>
      <c r="E19" s="1"/>
      <c r="F19" s="1"/>
      <c r="G19" s="1"/>
      <c r="H19" s="1"/>
      <c r="I19" s="1"/>
      <c r="J19" s="3"/>
    </row>
    <row r="20" spans="1:10" x14ac:dyDescent="0.2">
      <c r="B20" t="s">
        <v>63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CA1932-F8C4-A64A-BAA6-70078AF7C7CD}">
  <dimension ref="A1:B3"/>
  <sheetViews>
    <sheetView zoomScaleNormal="100" workbookViewId="0">
      <selection activeCell="F8" sqref="F8"/>
    </sheetView>
  </sheetViews>
  <sheetFormatPr baseColWidth="10" defaultRowHeight="16" x14ac:dyDescent="0.2"/>
  <cols>
    <col min="1" max="1" width="35.83203125" bestFit="1" customWidth="1"/>
  </cols>
  <sheetData>
    <row r="1" spans="1:2" x14ac:dyDescent="0.2">
      <c r="A1" t="s">
        <v>56</v>
      </c>
      <c r="B1">
        <v>2.36</v>
      </c>
    </row>
    <row r="2" spans="1:2" x14ac:dyDescent="0.2">
      <c r="A2" t="s">
        <v>57</v>
      </c>
      <c r="B2">
        <v>2.63</v>
      </c>
    </row>
    <row r="3" spans="1:2" x14ac:dyDescent="0.2">
      <c r="A3" t="s">
        <v>58</v>
      </c>
      <c r="B3">
        <v>2.1800000000000002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4883F3-9E3C-4943-AB74-F2C403C13230}">
  <dimension ref="A1:B3"/>
  <sheetViews>
    <sheetView zoomScale="109" workbookViewId="0">
      <selection activeCell="G7" sqref="G7"/>
    </sheetView>
  </sheetViews>
  <sheetFormatPr baseColWidth="10" defaultRowHeight="16" x14ac:dyDescent="0.2"/>
  <cols>
    <col min="1" max="1" width="22.5" bestFit="1" customWidth="1"/>
  </cols>
  <sheetData>
    <row r="1" spans="1:2" x14ac:dyDescent="0.2">
      <c r="A1" t="s">
        <v>59</v>
      </c>
      <c r="B1" s="5">
        <v>0.37209999999999999</v>
      </c>
    </row>
    <row r="2" spans="1:2" x14ac:dyDescent="0.2">
      <c r="A2" t="s">
        <v>60</v>
      </c>
      <c r="B2" s="5">
        <v>0.30769999999999997</v>
      </c>
    </row>
    <row r="3" spans="1:2" x14ac:dyDescent="0.2">
      <c r="A3" t="s">
        <v>61</v>
      </c>
      <c r="B3" s="5">
        <v>0.125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Jalur Aliran Sungai Keramat P</vt:lpstr>
      <vt:lpstr>Jalur Hutan Pegunungan Gunung K</vt:lpstr>
      <vt:lpstr>Jalur Pekarangan Kampung Citala</vt:lpstr>
      <vt:lpstr>Indeks Keanekaragaman</vt:lpstr>
      <vt:lpstr>Indeks Kesamaan Jenis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2021-04-14T08:03:37Z</dcterms:created>
  <dcterms:modified xsi:type="dcterms:W3CDTF">2021-04-20T17:11:54Z</dcterms:modified>
</cp:coreProperties>
</file>