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firstSheet="2" activeTab="6"/>
  </bookViews>
  <sheets>
    <sheet name="Kontrol" sheetId="1" r:id="rId1"/>
    <sheet name="Eksperimen" sheetId="2" r:id="rId2"/>
    <sheet name="EFEKTIVITAS &amp; PENINGKATAN" sheetId="3" r:id="rId3"/>
    <sheet name="STANDAR DEVIASI" sheetId="4" r:id="rId4"/>
    <sheet name="UJI NORMALITAS" sheetId="5" r:id="rId5"/>
    <sheet name="UJI HOMOGENITAS" sheetId="6" r:id="rId6"/>
    <sheet name="UJI HIPOTESIS" sheetId="7" r:id="rId7"/>
  </sheets>
  <calcPr calcId="124519"/>
  <fileRecoveryPr repairLoad="1"/>
</workbook>
</file>

<file path=xl/calcChain.xml><?xml version="1.0" encoding="utf-8"?>
<calcChain xmlns="http://schemas.openxmlformats.org/spreadsheetml/2006/main">
  <c r="B52" i="7"/>
  <c r="B50"/>
  <c r="B49"/>
  <c r="D4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7"/>
  <c r="B48"/>
  <c r="B47"/>
  <c r="D39" i="5"/>
  <c r="E39" s="1"/>
  <c r="D40"/>
  <c r="D41"/>
  <c r="D42"/>
  <c r="D43"/>
  <c r="E43" s="1"/>
  <c r="N60"/>
  <c r="B65"/>
  <c r="B63"/>
  <c r="B62"/>
  <c r="E59"/>
  <c r="E40"/>
  <c r="E41"/>
  <c r="E42"/>
  <c r="E38"/>
  <c r="D59"/>
  <c r="D38"/>
  <c r="N26"/>
  <c r="B31"/>
  <c r="B29"/>
  <c r="B28"/>
  <c r="E25"/>
  <c r="D25"/>
  <c r="B15"/>
  <c r="F57" i="4"/>
  <c r="B57"/>
  <c r="F28"/>
  <c r="B28"/>
  <c r="C3" i="1"/>
  <c r="C4"/>
  <c r="C5"/>
  <c r="C6"/>
  <c r="C7"/>
  <c r="C8"/>
  <c r="C9"/>
  <c r="C10"/>
  <c r="C11"/>
  <c r="C12"/>
  <c r="C13"/>
  <c r="C14"/>
  <c r="C15"/>
  <c r="C16"/>
  <c r="C17"/>
  <c r="C18"/>
  <c r="C19"/>
  <c r="C20"/>
  <c r="C21"/>
  <c r="A22"/>
  <c r="D22" i="6"/>
  <c r="D10"/>
  <c r="B20"/>
  <c r="B8"/>
  <c r="I59" i="5"/>
  <c r="J59" s="1"/>
  <c r="L59" s="1"/>
  <c r="M59" s="1"/>
  <c r="N59" s="1"/>
  <c r="J58"/>
  <c r="L58" s="1"/>
  <c r="M58" s="1"/>
  <c r="N58" s="1"/>
  <c r="I58"/>
  <c r="D58"/>
  <c r="E58" s="1"/>
  <c r="I57"/>
  <c r="J57" s="1"/>
  <c r="L57" s="1"/>
  <c r="M57" s="1"/>
  <c r="N57" s="1"/>
  <c r="D57"/>
  <c r="E57" s="1"/>
  <c r="I56"/>
  <c r="J56" s="1"/>
  <c r="L56" s="1"/>
  <c r="M56" s="1"/>
  <c r="N56" s="1"/>
  <c r="D56"/>
  <c r="E56" s="1"/>
  <c r="E55"/>
  <c r="D55"/>
  <c r="I44"/>
  <c r="J44" s="1"/>
  <c r="L44" s="1"/>
  <c r="M44" s="1"/>
  <c r="N44" s="1"/>
  <c r="I43"/>
  <c r="J43" s="1"/>
  <c r="L43" s="1"/>
  <c r="M43" s="1"/>
  <c r="N43" s="1"/>
  <c r="J42"/>
  <c r="L42" s="1"/>
  <c r="M42" s="1"/>
  <c r="N42" s="1"/>
  <c r="I42"/>
  <c r="I41"/>
  <c r="J41" s="1"/>
  <c r="L41" s="1"/>
  <c r="M41" s="1"/>
  <c r="N41" s="1"/>
  <c r="J40"/>
  <c r="L40" s="1"/>
  <c r="M40" s="1"/>
  <c r="N40" s="1"/>
  <c r="I40"/>
  <c r="I39"/>
  <c r="J39" s="1"/>
  <c r="L39" s="1"/>
  <c r="M39" s="1"/>
  <c r="N39" s="1"/>
  <c r="I25"/>
  <c r="J25" s="1"/>
  <c r="L25" s="1"/>
  <c r="M25" s="1"/>
  <c r="N25" s="1"/>
  <c r="I24"/>
  <c r="J24" s="1"/>
  <c r="L24" s="1"/>
  <c r="M24" s="1"/>
  <c r="N24" s="1"/>
  <c r="D24"/>
  <c r="E24" s="1"/>
  <c r="I23"/>
  <c r="J23" s="1"/>
  <c r="L23" s="1"/>
  <c r="M23" s="1"/>
  <c r="N23" s="1"/>
  <c r="D23"/>
  <c r="E23" s="1"/>
  <c r="I22"/>
  <c r="J22" s="1"/>
  <c r="L22" s="1"/>
  <c r="M22" s="1"/>
  <c r="N22" s="1"/>
  <c r="D22"/>
  <c r="E22" s="1"/>
  <c r="D21"/>
  <c r="J7"/>
  <c r="L7" s="1"/>
  <c r="M7" s="1"/>
  <c r="N7" s="1"/>
  <c r="J8"/>
  <c r="L8" s="1"/>
  <c r="M8" s="1"/>
  <c r="N8" s="1"/>
  <c r="J10"/>
  <c r="L10" s="1"/>
  <c r="M10" s="1"/>
  <c r="N10" s="1"/>
  <c r="I10"/>
  <c r="I9"/>
  <c r="J9" s="1"/>
  <c r="L9" s="1"/>
  <c r="M9" s="1"/>
  <c r="N9" s="1"/>
  <c r="I8"/>
  <c r="I7"/>
  <c r="I6"/>
  <c r="J6" s="1"/>
  <c r="L6" s="1"/>
  <c r="M6" s="1"/>
  <c r="N6" s="1"/>
  <c r="I5"/>
  <c r="J5" s="1"/>
  <c r="L5" s="1"/>
  <c r="M5" s="1"/>
  <c r="N5" s="1"/>
  <c r="D5"/>
  <c r="E5" s="1"/>
  <c r="D6"/>
  <c r="E6" s="1"/>
  <c r="D7"/>
  <c r="E7" s="1"/>
  <c r="D8"/>
  <c r="E8" s="1"/>
  <c r="D9"/>
  <c r="E9" s="1"/>
  <c r="D4"/>
  <c r="E4" s="1"/>
  <c r="E52" i="4"/>
  <c r="F48" s="1"/>
  <c r="G48" s="1"/>
  <c r="A52"/>
  <c r="B48" s="1"/>
  <c r="C48" s="1"/>
  <c r="E23"/>
  <c r="F19" s="1"/>
  <c r="G19" s="1"/>
  <c r="A23"/>
  <c r="B10" s="1"/>
  <c r="C10" s="1"/>
  <c r="B16" i="3"/>
  <c r="C11"/>
  <c r="C5"/>
  <c r="C3" i="2"/>
  <c r="C4"/>
  <c r="C5"/>
  <c r="C6"/>
  <c r="C7"/>
  <c r="C8"/>
  <c r="C9"/>
  <c r="C10"/>
  <c r="C11"/>
  <c r="C12"/>
  <c r="C13"/>
  <c r="C14"/>
  <c r="C15"/>
  <c r="C16"/>
  <c r="C17"/>
  <c r="C18"/>
  <c r="C19"/>
  <c r="C20"/>
  <c r="C21"/>
  <c r="C2"/>
  <c r="C2" i="1"/>
  <c r="C27" i="2"/>
  <c r="C27" i="1"/>
  <c r="B22" i="2"/>
  <c r="A22"/>
  <c r="B22" i="1"/>
  <c r="N45" i="5" l="1"/>
  <c r="N11"/>
  <c r="F35" i="4"/>
  <c r="G35" s="1"/>
  <c r="F39"/>
  <c r="G39" s="1"/>
  <c r="F43"/>
  <c r="G43" s="1"/>
  <c r="F47"/>
  <c r="G47" s="1"/>
  <c r="F51"/>
  <c r="G51" s="1"/>
  <c r="F34"/>
  <c r="G34" s="1"/>
  <c r="F38"/>
  <c r="G38" s="1"/>
  <c r="F42"/>
  <c r="G42" s="1"/>
  <c r="F46"/>
  <c r="G46" s="1"/>
  <c r="F50"/>
  <c r="G50" s="1"/>
  <c r="F33"/>
  <c r="G33" s="1"/>
  <c r="F37"/>
  <c r="G37" s="1"/>
  <c r="F41"/>
  <c r="G41" s="1"/>
  <c r="F45"/>
  <c r="G45" s="1"/>
  <c r="F49"/>
  <c r="G49" s="1"/>
  <c r="F32"/>
  <c r="G32" s="1"/>
  <c r="F36"/>
  <c r="G36" s="1"/>
  <c r="F40"/>
  <c r="G40" s="1"/>
  <c r="F44"/>
  <c r="G44" s="1"/>
  <c r="B35"/>
  <c r="C35" s="1"/>
  <c r="B39"/>
  <c r="C39" s="1"/>
  <c r="B43"/>
  <c r="C43" s="1"/>
  <c r="B47"/>
  <c r="C47" s="1"/>
  <c r="B51"/>
  <c r="C51" s="1"/>
  <c r="B34"/>
  <c r="C34" s="1"/>
  <c r="B38"/>
  <c r="C38" s="1"/>
  <c r="B42"/>
  <c r="C42" s="1"/>
  <c r="B46"/>
  <c r="C46" s="1"/>
  <c r="B50"/>
  <c r="C50" s="1"/>
  <c r="B33"/>
  <c r="C33" s="1"/>
  <c r="B37"/>
  <c r="C37" s="1"/>
  <c r="B41"/>
  <c r="C41" s="1"/>
  <c r="B45"/>
  <c r="C45" s="1"/>
  <c r="B49"/>
  <c r="C49" s="1"/>
  <c r="B32"/>
  <c r="C32" s="1"/>
  <c r="B36"/>
  <c r="C36" s="1"/>
  <c r="B40"/>
  <c r="C40" s="1"/>
  <c r="B44"/>
  <c r="C44" s="1"/>
  <c r="F6"/>
  <c r="G6" s="1"/>
  <c r="F10"/>
  <c r="G10" s="1"/>
  <c r="F14"/>
  <c r="G14" s="1"/>
  <c r="F18"/>
  <c r="G18" s="1"/>
  <c r="F22"/>
  <c r="G22" s="1"/>
  <c r="F5"/>
  <c r="G5" s="1"/>
  <c r="F9"/>
  <c r="G9" s="1"/>
  <c r="F13"/>
  <c r="G13" s="1"/>
  <c r="F17"/>
  <c r="G17" s="1"/>
  <c r="F21"/>
  <c r="G21" s="1"/>
  <c r="F4"/>
  <c r="G4" s="1"/>
  <c r="F8"/>
  <c r="G8" s="1"/>
  <c r="F12"/>
  <c r="G12" s="1"/>
  <c r="F16"/>
  <c r="G16" s="1"/>
  <c r="F20"/>
  <c r="G20" s="1"/>
  <c r="F3"/>
  <c r="G3" s="1"/>
  <c r="F7"/>
  <c r="G7" s="1"/>
  <c r="F11"/>
  <c r="G11" s="1"/>
  <c r="F15"/>
  <c r="G15" s="1"/>
  <c r="B6"/>
  <c r="C6" s="1"/>
  <c r="B14"/>
  <c r="C14" s="1"/>
  <c r="B18"/>
  <c r="C18" s="1"/>
  <c r="B22"/>
  <c r="C22" s="1"/>
  <c r="B5"/>
  <c r="C5" s="1"/>
  <c r="B9"/>
  <c r="C9" s="1"/>
  <c r="B13"/>
  <c r="C13" s="1"/>
  <c r="B17"/>
  <c r="C17" s="1"/>
  <c r="B21"/>
  <c r="C21" s="1"/>
  <c r="B4"/>
  <c r="C4" s="1"/>
  <c r="B8"/>
  <c r="C8" s="1"/>
  <c r="B12"/>
  <c r="C12" s="1"/>
  <c r="B16"/>
  <c r="C16" s="1"/>
  <c r="B20"/>
  <c r="C20" s="1"/>
  <c r="B3"/>
  <c r="C3" s="1"/>
  <c r="B7"/>
  <c r="C7" s="1"/>
  <c r="B11"/>
  <c r="C11" s="1"/>
  <c r="B15"/>
  <c r="C15" s="1"/>
  <c r="B19"/>
  <c r="C19" s="1"/>
  <c r="C22" i="2"/>
  <c r="C22" i="1"/>
  <c r="E44" i="5"/>
  <c r="D44"/>
  <c r="B46" s="1"/>
  <c r="E21"/>
  <c r="E10"/>
  <c r="D10"/>
  <c r="B12" s="1"/>
  <c r="G59" l="1"/>
  <c r="G9"/>
  <c r="G5"/>
  <c r="G10"/>
  <c r="G6"/>
  <c r="G7"/>
  <c r="G8"/>
  <c r="G4"/>
  <c r="B13"/>
  <c r="G52" i="4"/>
  <c r="C52"/>
  <c r="G23"/>
  <c r="C23"/>
  <c r="G55" i="5"/>
  <c r="G57"/>
  <c r="G56"/>
  <c r="G58"/>
  <c r="B47"/>
  <c r="B49" s="1"/>
  <c r="G44" s="1"/>
  <c r="G21"/>
  <c r="G25"/>
  <c r="G22"/>
  <c r="G24"/>
  <c r="G23"/>
  <c r="G39" l="1"/>
  <c r="G43"/>
  <c r="G38"/>
  <c r="G42"/>
  <c r="G41"/>
  <c r="G40"/>
</calcChain>
</file>

<file path=xl/sharedStrings.xml><?xml version="1.0" encoding="utf-8"?>
<sst xmlns="http://schemas.openxmlformats.org/spreadsheetml/2006/main" count="205" uniqueCount="89">
  <si>
    <t>PRE-TEST</t>
  </si>
  <si>
    <t>POST-TEST</t>
  </si>
  <si>
    <t>X1</t>
  </si>
  <si>
    <t>X0</t>
  </si>
  <si>
    <t>Xm</t>
  </si>
  <si>
    <t xml:space="preserve">Peningkatan </t>
  </si>
  <si>
    <t>Peningkatan</t>
  </si>
  <si>
    <t>D</t>
  </si>
  <si>
    <t>Kelas Kontrol</t>
  </si>
  <si>
    <t>Kelas Eksperimen</t>
  </si>
  <si>
    <t>Efektivitas</t>
  </si>
  <si>
    <t>Xd1</t>
  </si>
  <si>
    <t>Xd2</t>
  </si>
  <si>
    <t>% E</t>
  </si>
  <si>
    <t>xi-x</t>
  </si>
  <si>
    <t>(xi-x)2</t>
  </si>
  <si>
    <t>Σ</t>
  </si>
  <si>
    <t>SD</t>
  </si>
  <si>
    <t>∑</t>
  </si>
  <si>
    <t>Kelompok Kontrol</t>
  </si>
  <si>
    <t>1. Pre-test</t>
  </si>
  <si>
    <t>Nilai</t>
  </si>
  <si>
    <t>fi</t>
  </si>
  <si>
    <t>xi</t>
  </si>
  <si>
    <t>fi.xi</t>
  </si>
  <si>
    <t>fi.xi2</t>
  </si>
  <si>
    <t>50-59</t>
  </si>
  <si>
    <t>60-69</t>
  </si>
  <si>
    <t>70-79</t>
  </si>
  <si>
    <t>80-89</t>
  </si>
  <si>
    <t>Batas Kelas</t>
  </si>
  <si>
    <t>L</t>
  </si>
  <si>
    <t>oi</t>
  </si>
  <si>
    <t>x</t>
  </si>
  <si>
    <t>S2</t>
  </si>
  <si>
    <t>S</t>
  </si>
  <si>
    <t>Z {(Batas Kelas-x)/S}</t>
  </si>
  <si>
    <t>Sebaran</t>
  </si>
  <si>
    <t>hi (L x n)</t>
  </si>
  <si>
    <t>(oi-hi)</t>
  </si>
  <si>
    <t>(oi-hi)2</t>
  </si>
  <si>
    <t>(oi-hi)2/hi</t>
  </si>
  <si>
    <t>2. Post-test</t>
  </si>
  <si>
    <t>90-99</t>
  </si>
  <si>
    <t>Kelompok Eksperimen</t>
  </si>
  <si>
    <t>100-109</t>
  </si>
  <si>
    <t xml:space="preserve">s2 eksperimen </t>
  </si>
  <si>
    <t>s2 kontrol</t>
  </si>
  <si>
    <t>n eksperimen</t>
  </si>
  <si>
    <t>n kontrol</t>
  </si>
  <si>
    <t>Sehingga :</t>
  </si>
  <si>
    <t>Varians terkecil/Varians terbesar</t>
  </si>
  <si>
    <t>F hitung =</t>
  </si>
  <si>
    <t xml:space="preserve">F tabel kiri = 1/F tabel kanan = </t>
  </si>
  <si>
    <r>
      <t>F tabel kanan = F</t>
    </r>
    <r>
      <rPr>
        <sz val="11"/>
        <color theme="1"/>
        <rFont val="Times New Roman"/>
        <family val="1"/>
      </rPr>
      <t>α</t>
    </r>
    <r>
      <rPr>
        <sz val="11"/>
        <color theme="1"/>
        <rFont val="Calibri"/>
        <family val="2"/>
        <charset val="1"/>
      </rPr>
      <t xml:space="preserve">(df1 (k-1), df2 (n-k-1)) = F0,05 (5,33) = </t>
    </r>
  </si>
  <si>
    <t>Hipotesis statistik dari penelitian ini adalah :</t>
  </si>
  <si>
    <r>
      <t>3213,75</t>
    </r>
    <r>
      <rPr>
        <sz val="11"/>
        <color theme="1"/>
        <rFont val="Calibri"/>
        <family val="2"/>
        <charset val="1"/>
      </rPr>
      <t>/(20-1)</t>
    </r>
  </si>
  <si>
    <r>
      <t>3213,75</t>
    </r>
    <r>
      <rPr>
        <sz val="11"/>
        <color theme="1"/>
        <rFont val="Calibri"/>
        <family val="2"/>
        <charset val="1"/>
      </rPr>
      <t>/19</t>
    </r>
  </si>
  <si>
    <r>
      <t>1543,75</t>
    </r>
    <r>
      <rPr>
        <sz val="11"/>
        <color theme="1"/>
        <rFont val="Calibri"/>
        <family val="2"/>
        <charset val="1"/>
      </rPr>
      <t>/(20-1)</t>
    </r>
  </si>
  <si>
    <r>
      <t>1543,75</t>
    </r>
    <r>
      <rPr>
        <sz val="11"/>
        <color theme="1"/>
        <rFont val="Calibri"/>
        <family val="2"/>
        <charset val="1"/>
      </rPr>
      <t>/19</t>
    </r>
  </si>
  <si>
    <t>3000/(20-1)</t>
  </si>
  <si>
    <t>3000/19</t>
  </si>
  <si>
    <t>1473,75/(20-1)</t>
  </si>
  <si>
    <t>1473,75/19</t>
  </si>
  <si>
    <r>
      <t>√181</t>
    </r>
    <r>
      <rPr>
        <sz val="11"/>
        <color theme="1"/>
        <rFont val="Calibri"/>
        <family val="2"/>
        <charset val="1"/>
      </rPr>
      <t>,8421</t>
    </r>
  </si>
  <si>
    <r>
      <t xml:space="preserve">X2 tabel pada </t>
    </r>
    <r>
      <rPr>
        <sz val="11"/>
        <color theme="1"/>
        <rFont val="Times New Roman"/>
        <family val="1"/>
      </rPr>
      <t>α</t>
    </r>
    <r>
      <rPr>
        <sz val="11"/>
        <color theme="1"/>
        <rFont val="Calibri"/>
        <family val="2"/>
        <charset val="1"/>
      </rPr>
      <t xml:space="preserve"> = 0,05 dan dk = k-3 = 3 didapat 7,815. Maka, 0,452158 &lt; 7,815 atau X2 hitung &lt; X2 tabel sehingga data berdistribusi normal</t>
    </r>
  </si>
  <si>
    <t>√85,26316</t>
  </si>
  <si>
    <r>
      <t xml:space="preserve">X2 tabel pada </t>
    </r>
    <r>
      <rPr>
        <sz val="11"/>
        <color theme="1"/>
        <rFont val="Times New Roman"/>
        <family val="1"/>
      </rPr>
      <t>α</t>
    </r>
    <r>
      <rPr>
        <sz val="11"/>
        <color theme="1"/>
        <rFont val="Calibri"/>
        <family val="2"/>
        <charset val="1"/>
      </rPr>
      <t xml:space="preserve"> = 0,05 dan dk = k-3 = 1 didapat 3,841. Maka, 0,183786 &lt; 3,841 atau X2 hitung &lt; X2 tabel sehingga data berdistribusi normal</t>
    </r>
  </si>
  <si>
    <t>√80</t>
  </si>
  <si>
    <r>
      <t xml:space="preserve">X2 tabel pada </t>
    </r>
    <r>
      <rPr>
        <sz val="11"/>
        <color theme="1"/>
        <rFont val="Times New Roman"/>
        <family val="1"/>
      </rPr>
      <t>α</t>
    </r>
    <r>
      <rPr>
        <sz val="11"/>
        <color theme="1"/>
        <rFont val="Calibri"/>
        <family val="2"/>
        <charset val="1"/>
      </rPr>
      <t xml:space="preserve"> = 0,05 dan dk = k-3 = 1 didapat 3,841. Maka, 0,917055 &lt; 3,841 atau X2 hitung &lt; X2 tabel sehingga data berdistribusi normal</t>
    </r>
  </si>
  <si>
    <r>
      <t>√201</t>
    </r>
    <r>
      <rPr>
        <sz val="11"/>
        <color theme="1"/>
        <rFont val="Calibri"/>
        <family val="2"/>
        <charset val="1"/>
      </rPr>
      <t>,0526</t>
    </r>
  </si>
  <si>
    <r>
      <t xml:space="preserve">X2 tabel pada </t>
    </r>
    <r>
      <rPr>
        <sz val="11"/>
        <color theme="1"/>
        <rFont val="Times New Roman"/>
        <family val="1"/>
      </rPr>
      <t>α</t>
    </r>
    <r>
      <rPr>
        <sz val="11"/>
        <color theme="1"/>
        <rFont val="Calibri"/>
        <family val="2"/>
        <charset val="1"/>
      </rPr>
      <t xml:space="preserve"> = 0,05 dan dk = k-3 = 3 didapat 7,815. Maka, 2,244664 &lt; 7,815 atau X2 hitung &lt; X2 tabel sehingga data berdistribusi normal</t>
    </r>
  </si>
  <si>
    <t>Maka, -0,399521 &lt; 1,105644 &lt; +2,503 atau -F tabel kiri &lt; F hitung &lt; +F tabel kanan sehingga data pre-test berasal dari sampel yang homogen.</t>
  </si>
  <si>
    <r>
      <t>F tabel kanan = F</t>
    </r>
    <r>
      <rPr>
        <sz val="11"/>
        <color theme="1"/>
        <rFont val="Times New Roman"/>
        <family val="1"/>
      </rPr>
      <t>α</t>
    </r>
    <r>
      <rPr>
        <sz val="11"/>
        <color theme="1"/>
        <rFont val="Calibri"/>
        <family val="2"/>
        <charset val="1"/>
      </rPr>
      <t>(df1 (k-1), df2 (n-k-1)) = F0,05 (3,35) =</t>
    </r>
  </si>
  <si>
    <t>Maka, -0,347947 &lt; 0,938272 &lt; +2,874 atau -F tabel kiri &lt; F hitung &lt; +F tabel kanan sehingga data post-test berasal dari sampel yang homogen.</t>
  </si>
  <si>
    <t>H0 : "Model pembelajaran matematika dasar dengan TGT tidak berpengaruh secara signifikan terhadap hasil belajar mahasiswa Prodi Teknik Sipil Fakultas Teknik Universitas Graha Nusantara Padangsidimpuan"</t>
  </si>
  <si>
    <t>Ha : "Model pembelajaran matematika dasar dengan TGT berpengaruh secara signifikan terhadap hasil belajar mahasiswa Prodi Teknik Sipil Fakultas Teknik Universitas Graha Nusantara Padangsidimpuan"</t>
  </si>
  <si>
    <t>Uji t</t>
  </si>
  <si>
    <t>Post-test</t>
  </si>
  <si>
    <t>Total</t>
  </si>
  <si>
    <t>Rerata</t>
  </si>
  <si>
    <t>xi-rerata</t>
  </si>
  <si>
    <t>(xi-rerata)2</t>
  </si>
  <si>
    <r>
      <rPr>
        <sz val="11"/>
        <color theme="1"/>
        <rFont val="Times New Roman"/>
        <family val="1"/>
      </rPr>
      <t>μ</t>
    </r>
    <r>
      <rPr>
        <sz val="11"/>
        <color theme="1"/>
        <rFont val="Calibri"/>
        <family val="2"/>
        <charset val="1"/>
      </rPr>
      <t xml:space="preserve"> = </t>
    </r>
    <r>
      <rPr>
        <sz val="11"/>
        <color theme="1"/>
        <rFont val="Times New Roman"/>
        <family val="1"/>
      </rPr>
      <t>μ</t>
    </r>
    <r>
      <rPr>
        <sz val="11"/>
        <color theme="1"/>
        <rFont val="Calibri"/>
        <family val="2"/>
        <charset val="1"/>
      </rPr>
      <t>0</t>
    </r>
  </si>
  <si>
    <r>
      <rPr>
        <sz val="11"/>
        <color theme="1"/>
        <rFont val="Times New Roman"/>
        <family val="1"/>
      </rPr>
      <t>μ</t>
    </r>
    <r>
      <rPr>
        <sz val="11"/>
        <color theme="1"/>
        <rFont val="Calibri"/>
        <family val="2"/>
        <charset val="1"/>
      </rPr>
      <t xml:space="preserve"> &gt; </t>
    </r>
    <r>
      <rPr>
        <sz val="11"/>
        <color theme="1"/>
        <rFont val="Times New Roman"/>
        <family val="1"/>
      </rPr>
      <t>μ</t>
    </r>
    <r>
      <rPr>
        <sz val="11"/>
        <color theme="1"/>
        <rFont val="Calibri"/>
        <family val="2"/>
        <charset val="1"/>
      </rPr>
      <t>0</t>
    </r>
  </si>
  <si>
    <r>
      <rPr>
        <sz val="11"/>
        <color theme="1"/>
        <rFont val="Times New Roman"/>
        <family val="1"/>
      </rPr>
      <t>μ</t>
    </r>
    <r>
      <rPr>
        <sz val="11"/>
        <color theme="1"/>
        <rFont val="Calibri"/>
        <family val="2"/>
        <charset val="1"/>
      </rPr>
      <t>0</t>
    </r>
  </si>
  <si>
    <t xml:space="preserve">thitung </t>
  </si>
  <si>
    <t>Pada taraf signifikansi 0,05, dan dk = n-1 = 39, maka diperoleh ttabel = t1-0,05(dk) = t0,95 (39) = 2,023.</t>
  </si>
  <si>
    <r>
      <t xml:space="preserve">Sehingga thitung </t>
    </r>
    <r>
      <rPr>
        <sz val="11"/>
        <color theme="1"/>
        <rFont val="Times New Roman"/>
        <family val="1"/>
      </rPr>
      <t>≥</t>
    </r>
    <r>
      <rPr>
        <sz val="11"/>
        <color theme="1"/>
        <rFont val="Calibri"/>
        <family val="2"/>
        <charset val="1"/>
      </rPr>
      <t xml:space="preserve"> ttabel, maka Ho ditolak dan Ha siterima.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</si>
</sst>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charset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activeCell="B2" sqref="B2:B21"/>
    </sheetView>
  </sheetViews>
  <sheetFormatPr defaultRowHeight="15"/>
  <cols>
    <col min="2" max="2" width="10.42578125" customWidth="1"/>
  </cols>
  <sheetData>
    <row r="1" spans="1:3">
      <c r="A1" t="s">
        <v>0</v>
      </c>
      <c r="B1" t="s">
        <v>1</v>
      </c>
      <c r="C1" s="1" t="s">
        <v>7</v>
      </c>
    </row>
    <row r="2" spans="1:3">
      <c r="A2" s="1">
        <v>50</v>
      </c>
      <c r="B2" s="1">
        <v>75</v>
      </c>
      <c r="C2" s="1">
        <f>B2-A2</f>
        <v>25</v>
      </c>
    </row>
    <row r="3" spans="1:3">
      <c r="A3" s="1">
        <v>65</v>
      </c>
      <c r="B3" s="1">
        <v>80</v>
      </c>
      <c r="C3" s="1">
        <f t="shared" ref="C3:C21" si="0">B3-A3</f>
        <v>15</v>
      </c>
    </row>
    <row r="4" spans="1:3">
      <c r="A4" s="1">
        <v>65</v>
      </c>
      <c r="B4" s="1">
        <v>80</v>
      </c>
      <c r="C4" s="1">
        <f t="shared" si="0"/>
        <v>15</v>
      </c>
    </row>
    <row r="5" spans="1:3">
      <c r="A5" s="1">
        <v>60</v>
      </c>
      <c r="B5" s="1">
        <v>70</v>
      </c>
      <c r="C5" s="1">
        <f t="shared" si="0"/>
        <v>10</v>
      </c>
    </row>
    <row r="6" spans="1:3">
      <c r="A6" s="1">
        <v>70</v>
      </c>
      <c r="B6" s="1">
        <v>90</v>
      </c>
      <c r="C6" s="1">
        <f t="shared" si="0"/>
        <v>20</v>
      </c>
    </row>
    <row r="7" spans="1:3">
      <c r="A7" s="1">
        <v>70</v>
      </c>
      <c r="B7" s="1">
        <v>85</v>
      </c>
      <c r="C7" s="1">
        <f t="shared" si="0"/>
        <v>15</v>
      </c>
    </row>
    <row r="8" spans="1:3">
      <c r="A8" s="1">
        <v>70</v>
      </c>
      <c r="B8" s="1">
        <v>80</v>
      </c>
      <c r="C8" s="1">
        <f t="shared" si="0"/>
        <v>10</v>
      </c>
    </row>
    <row r="9" spans="1:3">
      <c r="A9" s="1">
        <v>75</v>
      </c>
      <c r="B9" s="1">
        <v>90</v>
      </c>
      <c r="C9" s="1">
        <f t="shared" si="0"/>
        <v>15</v>
      </c>
    </row>
    <row r="10" spans="1:3">
      <c r="A10" s="1">
        <v>75</v>
      </c>
      <c r="B10" s="1">
        <v>80</v>
      </c>
      <c r="C10" s="1">
        <f t="shared" si="0"/>
        <v>5</v>
      </c>
    </row>
    <row r="11" spans="1:3">
      <c r="A11" s="1">
        <v>80</v>
      </c>
      <c r="B11" s="1">
        <v>95</v>
      </c>
      <c r="C11" s="1">
        <f t="shared" si="0"/>
        <v>15</v>
      </c>
    </row>
    <row r="12" spans="1:3">
      <c r="A12" s="1">
        <v>80</v>
      </c>
      <c r="B12" s="1">
        <v>85</v>
      </c>
      <c r="C12" s="1">
        <f t="shared" si="0"/>
        <v>5</v>
      </c>
    </row>
    <row r="13" spans="1:3">
      <c r="A13" s="1">
        <v>80</v>
      </c>
      <c r="B13" s="1">
        <v>90</v>
      </c>
      <c r="C13" s="1">
        <f t="shared" si="0"/>
        <v>10</v>
      </c>
    </row>
    <row r="14" spans="1:3">
      <c r="A14" s="1">
        <v>85</v>
      </c>
      <c r="B14" s="1">
        <v>95</v>
      </c>
      <c r="C14" s="1">
        <f t="shared" si="0"/>
        <v>10</v>
      </c>
    </row>
    <row r="15" spans="1:3">
      <c r="A15" s="1">
        <v>85</v>
      </c>
      <c r="B15" s="1">
        <v>90</v>
      </c>
      <c r="C15" s="1">
        <f t="shared" si="0"/>
        <v>5</v>
      </c>
    </row>
    <row r="16" spans="1:3">
      <c r="A16" s="1">
        <v>85</v>
      </c>
      <c r="B16" s="1">
        <v>100</v>
      </c>
      <c r="C16" s="1">
        <f t="shared" si="0"/>
        <v>15</v>
      </c>
    </row>
    <row r="17" spans="1:3">
      <c r="A17" s="1">
        <v>90</v>
      </c>
      <c r="B17" s="1">
        <v>100</v>
      </c>
      <c r="C17" s="1">
        <f t="shared" si="0"/>
        <v>10</v>
      </c>
    </row>
    <row r="18" spans="1:3">
      <c r="A18" s="1">
        <v>90</v>
      </c>
      <c r="B18" s="1">
        <v>95</v>
      </c>
      <c r="C18" s="1">
        <f t="shared" si="0"/>
        <v>5</v>
      </c>
    </row>
    <row r="19" spans="1:3">
      <c r="A19" s="1">
        <v>90</v>
      </c>
      <c r="B19" s="1">
        <v>95</v>
      </c>
      <c r="C19" s="1">
        <f t="shared" si="0"/>
        <v>5</v>
      </c>
    </row>
    <row r="20" spans="1:3">
      <c r="A20" s="1">
        <v>100</v>
      </c>
      <c r="B20" s="1">
        <v>100</v>
      </c>
      <c r="C20" s="1">
        <f t="shared" si="0"/>
        <v>0</v>
      </c>
    </row>
    <row r="21" spans="1:3">
      <c r="A21" s="1">
        <v>100</v>
      </c>
      <c r="B21" s="1">
        <v>100</v>
      </c>
      <c r="C21" s="1">
        <f t="shared" si="0"/>
        <v>0</v>
      </c>
    </row>
    <row r="22" spans="1:3">
      <c r="A22" s="1">
        <f>(A2+A3+A4+A5+A6+A7+A8+A9+A10+A11+A12+A13+A14+A15+A16+A17+A18+A19+A20+A21)/20</f>
        <v>78.25</v>
      </c>
      <c r="B22" s="1">
        <f>(B2+B3+B4+B5+B6+B7+B8+B9+B10+B11+B12+B13+B14+B15+B16+B17+B18+B19+B20+B21)/20</f>
        <v>88.75</v>
      </c>
      <c r="C22" s="1">
        <f>(C2+C3+C4+C5+C6+C7+C8+C9+C10+C11+C12+C13+C14+C15+C16+C17+C18+C19+C20+C21)/20</f>
        <v>10.5</v>
      </c>
    </row>
    <row r="24" spans="1:3">
      <c r="A24" t="s">
        <v>2</v>
      </c>
      <c r="B24" s="1">
        <v>88.75</v>
      </c>
    </row>
    <row r="25" spans="1:3">
      <c r="A25" t="s">
        <v>3</v>
      </c>
      <c r="B25" s="1">
        <v>78.25</v>
      </c>
    </row>
    <row r="26" spans="1:3">
      <c r="A26" t="s">
        <v>4</v>
      </c>
      <c r="B26" s="1">
        <v>100</v>
      </c>
    </row>
    <row r="27" spans="1:3">
      <c r="A27" t="s">
        <v>5</v>
      </c>
      <c r="C27">
        <f>((B24-B25)/(B26-B25))*100</f>
        <v>48.275862068965516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activeCell="B2" sqref="B2:B21"/>
    </sheetView>
  </sheetViews>
  <sheetFormatPr defaultRowHeight="15"/>
  <cols>
    <col min="2" max="2" width="10.28515625" customWidth="1"/>
  </cols>
  <sheetData>
    <row r="1" spans="1:3">
      <c r="A1" t="s">
        <v>0</v>
      </c>
      <c r="B1" t="s">
        <v>1</v>
      </c>
      <c r="C1" s="1" t="s">
        <v>7</v>
      </c>
    </row>
    <row r="2" spans="1:3">
      <c r="A2" s="1">
        <v>55</v>
      </c>
      <c r="B2" s="1">
        <v>80</v>
      </c>
      <c r="C2" s="1">
        <f>B2-A2</f>
        <v>25</v>
      </c>
    </row>
    <row r="3" spans="1:3">
      <c r="A3" s="1">
        <v>65</v>
      </c>
      <c r="B3" s="1">
        <v>85</v>
      </c>
      <c r="C3" s="1">
        <f t="shared" ref="C3:C22" si="0">B3-A3</f>
        <v>20</v>
      </c>
    </row>
    <row r="4" spans="1:3">
      <c r="A4" s="1">
        <v>65</v>
      </c>
      <c r="B4" s="1">
        <v>80</v>
      </c>
      <c r="C4" s="1">
        <f t="shared" si="0"/>
        <v>15</v>
      </c>
    </row>
    <row r="5" spans="1:3">
      <c r="A5" s="1">
        <v>65</v>
      </c>
      <c r="B5" s="1">
        <v>70</v>
      </c>
      <c r="C5" s="1">
        <f t="shared" si="0"/>
        <v>5</v>
      </c>
    </row>
    <row r="6" spans="1:3">
      <c r="A6" s="1">
        <v>75</v>
      </c>
      <c r="B6" s="1">
        <v>90</v>
      </c>
      <c r="C6" s="1">
        <f t="shared" si="0"/>
        <v>15</v>
      </c>
    </row>
    <row r="7" spans="1:3">
      <c r="A7" s="1">
        <v>75</v>
      </c>
      <c r="B7" s="1">
        <v>85</v>
      </c>
      <c r="C7" s="1">
        <f t="shared" si="0"/>
        <v>10</v>
      </c>
    </row>
    <row r="8" spans="1:3">
      <c r="A8" s="1">
        <v>70</v>
      </c>
      <c r="B8" s="1">
        <v>80</v>
      </c>
      <c r="C8" s="1">
        <f t="shared" si="0"/>
        <v>10</v>
      </c>
    </row>
    <row r="9" spans="1:3">
      <c r="A9" s="1">
        <v>75</v>
      </c>
      <c r="B9" s="1">
        <v>95</v>
      </c>
      <c r="C9" s="1">
        <f t="shared" si="0"/>
        <v>20</v>
      </c>
    </row>
    <row r="10" spans="1:3">
      <c r="A10" s="1">
        <v>75</v>
      </c>
      <c r="B10" s="1">
        <v>80</v>
      </c>
      <c r="C10" s="1">
        <f t="shared" si="0"/>
        <v>5</v>
      </c>
    </row>
    <row r="11" spans="1:3">
      <c r="A11" s="1">
        <v>80</v>
      </c>
      <c r="B11" s="1">
        <v>95</v>
      </c>
      <c r="C11" s="1">
        <f t="shared" si="0"/>
        <v>15</v>
      </c>
    </row>
    <row r="12" spans="1:3">
      <c r="A12" s="1">
        <v>80</v>
      </c>
      <c r="B12" s="1">
        <v>85</v>
      </c>
      <c r="C12" s="1">
        <f t="shared" si="0"/>
        <v>5</v>
      </c>
    </row>
    <row r="13" spans="1:3">
      <c r="A13" s="1">
        <v>85</v>
      </c>
      <c r="B13" s="1">
        <v>90</v>
      </c>
      <c r="C13" s="1">
        <f t="shared" si="0"/>
        <v>5</v>
      </c>
    </row>
    <row r="14" spans="1:3">
      <c r="A14" s="1">
        <v>85</v>
      </c>
      <c r="B14" s="1">
        <v>95</v>
      </c>
      <c r="C14" s="1">
        <f t="shared" si="0"/>
        <v>10</v>
      </c>
    </row>
    <row r="15" spans="1:3">
      <c r="A15" s="1">
        <v>85</v>
      </c>
      <c r="B15" s="1">
        <v>90</v>
      </c>
      <c r="C15" s="1">
        <f t="shared" si="0"/>
        <v>5</v>
      </c>
    </row>
    <row r="16" spans="1:3">
      <c r="A16" s="1">
        <v>85</v>
      </c>
      <c r="B16" s="1">
        <v>100</v>
      </c>
      <c r="C16" s="1">
        <f t="shared" si="0"/>
        <v>15</v>
      </c>
    </row>
    <row r="17" spans="1:3">
      <c r="A17" s="1">
        <v>90</v>
      </c>
      <c r="B17" s="1">
        <v>100</v>
      </c>
      <c r="C17" s="1">
        <f t="shared" si="0"/>
        <v>10</v>
      </c>
    </row>
    <row r="18" spans="1:3">
      <c r="A18" s="1">
        <v>90</v>
      </c>
      <c r="B18" s="1">
        <v>95</v>
      </c>
      <c r="C18" s="1">
        <f t="shared" si="0"/>
        <v>5</v>
      </c>
    </row>
    <row r="19" spans="1:3">
      <c r="A19" s="1">
        <v>100</v>
      </c>
      <c r="B19" s="1">
        <v>100</v>
      </c>
      <c r="C19" s="1">
        <f t="shared" si="0"/>
        <v>0</v>
      </c>
    </row>
    <row r="20" spans="1:3">
      <c r="A20" s="1">
        <v>100</v>
      </c>
      <c r="B20" s="1">
        <v>100</v>
      </c>
      <c r="C20" s="1">
        <f t="shared" si="0"/>
        <v>0</v>
      </c>
    </row>
    <row r="21" spans="1:3">
      <c r="A21" s="1">
        <v>100</v>
      </c>
      <c r="B21" s="1">
        <v>100</v>
      </c>
      <c r="C21" s="1">
        <f t="shared" si="0"/>
        <v>0</v>
      </c>
    </row>
    <row r="22" spans="1:3">
      <c r="A22" s="1">
        <f>(A2+A3+A4+A5+A6+A7+A8+A9+A10+A11+A12+A13+A14+A15+A16+A17+A18+A19+A20+A21)/20</f>
        <v>80</v>
      </c>
      <c r="B22" s="1">
        <f>(B2+B3+B4+B5+B6+B7+B8+B9+B10+B11+B12+B13+B14+B15+B16+B17+B18+B19+B20+B21)/20</f>
        <v>89.75</v>
      </c>
      <c r="C22" s="1">
        <f t="shared" si="0"/>
        <v>9.75</v>
      </c>
    </row>
    <row r="24" spans="1:3">
      <c r="A24" t="s">
        <v>2</v>
      </c>
      <c r="B24" s="1">
        <v>89.75</v>
      </c>
    </row>
    <row r="25" spans="1:3">
      <c r="A25" t="s">
        <v>3</v>
      </c>
      <c r="B25" s="1">
        <v>80</v>
      </c>
    </row>
    <row r="26" spans="1:3">
      <c r="A26" t="s">
        <v>4</v>
      </c>
      <c r="B26" s="1">
        <v>100</v>
      </c>
    </row>
    <row r="27" spans="1:3">
      <c r="A27" t="s">
        <v>6</v>
      </c>
      <c r="C27">
        <f>((B24-B25)/(B26-B25))*100</f>
        <v>48.75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6"/>
  <sheetViews>
    <sheetView topLeftCell="A6" workbookViewId="0">
      <selection activeCell="D17" sqref="D17"/>
    </sheetView>
  </sheetViews>
  <sheetFormatPr defaultRowHeight="15"/>
  <sheetData>
    <row r="1" spans="1:3">
      <c r="A1" t="s">
        <v>8</v>
      </c>
    </row>
    <row r="2" spans="1:3">
      <c r="A2" t="s">
        <v>2</v>
      </c>
      <c r="B2" s="1">
        <v>88.75</v>
      </c>
    </row>
    <row r="3" spans="1:3">
      <c r="A3" t="s">
        <v>3</v>
      </c>
      <c r="B3" s="1">
        <v>78.25</v>
      </c>
    </row>
    <row r="4" spans="1:3">
      <c r="A4" t="s">
        <v>4</v>
      </c>
      <c r="B4" s="1">
        <v>100</v>
      </c>
    </row>
    <row r="5" spans="1:3">
      <c r="A5" t="s">
        <v>5</v>
      </c>
      <c r="C5">
        <f>((B2-B3)/(B4-B3))*100</f>
        <v>48.275862068965516</v>
      </c>
    </row>
    <row r="7" spans="1:3">
      <c r="A7" t="s">
        <v>9</v>
      </c>
    </row>
    <row r="8" spans="1:3">
      <c r="A8" t="s">
        <v>2</v>
      </c>
      <c r="B8" s="1">
        <v>89.75</v>
      </c>
    </row>
    <row r="9" spans="1:3">
      <c r="A9" t="s">
        <v>3</v>
      </c>
      <c r="B9" s="1">
        <v>80</v>
      </c>
    </row>
    <row r="10" spans="1:3">
      <c r="A10" t="s">
        <v>4</v>
      </c>
      <c r="B10" s="1">
        <v>100</v>
      </c>
    </row>
    <row r="11" spans="1:3">
      <c r="A11" t="s">
        <v>6</v>
      </c>
      <c r="C11">
        <f>((B8-B9)/(B10-B9))*100</f>
        <v>48.75</v>
      </c>
    </row>
    <row r="13" spans="1:3">
      <c r="A13" t="s">
        <v>10</v>
      </c>
    </row>
    <row r="14" spans="1:3">
      <c r="A14" t="s">
        <v>11</v>
      </c>
      <c r="B14" s="1">
        <v>9.75</v>
      </c>
    </row>
    <row r="15" spans="1:3">
      <c r="A15" t="s">
        <v>12</v>
      </c>
      <c r="B15" s="1">
        <v>10.5</v>
      </c>
    </row>
    <row r="16" spans="1:3">
      <c r="A16" t="s">
        <v>13</v>
      </c>
      <c r="B16">
        <f>((B15-B14)/B15)*100</f>
        <v>7.1428571428571423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7"/>
  <sheetViews>
    <sheetView topLeftCell="E1" workbookViewId="0">
      <selection activeCell="F1" sqref="F1"/>
    </sheetView>
  </sheetViews>
  <sheetFormatPr defaultRowHeight="15"/>
  <cols>
    <col min="2" max="2" width="10.42578125" customWidth="1"/>
    <col min="5" max="5" width="10.140625" customWidth="1"/>
  </cols>
  <sheetData>
    <row r="1" spans="1:7">
      <c r="A1" t="s">
        <v>8</v>
      </c>
    </row>
    <row r="2" spans="1:7">
      <c r="A2" t="s">
        <v>0</v>
      </c>
      <c r="B2" s="1" t="s">
        <v>14</v>
      </c>
      <c r="C2" s="1" t="s">
        <v>15</v>
      </c>
      <c r="E2" t="s">
        <v>1</v>
      </c>
      <c r="F2" s="1" t="s">
        <v>14</v>
      </c>
      <c r="G2" s="1" t="s">
        <v>15</v>
      </c>
    </row>
    <row r="3" spans="1:7">
      <c r="A3" s="1">
        <v>50</v>
      </c>
      <c r="B3" s="1">
        <f>A3-A23</f>
        <v>-28.25</v>
      </c>
      <c r="C3" s="1">
        <f>B3*B3</f>
        <v>798.0625</v>
      </c>
      <c r="E3" s="1">
        <v>75</v>
      </c>
      <c r="F3" s="1">
        <f>E3-E23</f>
        <v>-13.75</v>
      </c>
      <c r="G3" s="1">
        <f>F3*F3</f>
        <v>189.0625</v>
      </c>
    </row>
    <row r="4" spans="1:7">
      <c r="A4" s="1">
        <v>65</v>
      </c>
      <c r="B4" s="1">
        <f>A4-A23</f>
        <v>-13.25</v>
      </c>
      <c r="C4" s="1">
        <f t="shared" ref="C4:C22" si="0">B4*B4</f>
        <v>175.5625</v>
      </c>
      <c r="E4" s="1">
        <v>80</v>
      </c>
      <c r="F4" s="1">
        <f>E4-E23</f>
        <v>-8.75</v>
      </c>
      <c r="G4" s="1">
        <f t="shared" ref="G4:G22" si="1">F4*F4</f>
        <v>76.5625</v>
      </c>
    </row>
    <row r="5" spans="1:7">
      <c r="A5" s="1">
        <v>65</v>
      </c>
      <c r="B5" s="1">
        <f>A5-A23</f>
        <v>-13.25</v>
      </c>
      <c r="C5" s="1">
        <f t="shared" si="0"/>
        <v>175.5625</v>
      </c>
      <c r="E5" s="1">
        <v>80</v>
      </c>
      <c r="F5" s="1">
        <f>E5-E23</f>
        <v>-8.75</v>
      </c>
      <c r="G5" s="1">
        <f t="shared" si="1"/>
        <v>76.5625</v>
      </c>
    </row>
    <row r="6" spans="1:7">
      <c r="A6" s="1">
        <v>60</v>
      </c>
      <c r="B6" s="1">
        <f>A6-A23</f>
        <v>-18.25</v>
      </c>
      <c r="C6" s="1">
        <f t="shared" si="0"/>
        <v>333.0625</v>
      </c>
      <c r="E6" s="1">
        <v>70</v>
      </c>
      <c r="F6" s="1">
        <f>E6-E23</f>
        <v>-18.75</v>
      </c>
      <c r="G6" s="1">
        <f t="shared" si="1"/>
        <v>351.5625</v>
      </c>
    </row>
    <row r="7" spans="1:7">
      <c r="A7" s="1">
        <v>70</v>
      </c>
      <c r="B7" s="1">
        <f>A7-A23</f>
        <v>-8.25</v>
      </c>
      <c r="C7" s="1">
        <f t="shared" si="0"/>
        <v>68.0625</v>
      </c>
      <c r="E7" s="1">
        <v>90</v>
      </c>
      <c r="F7" s="1">
        <f>E7-E23</f>
        <v>1.25</v>
      </c>
      <c r="G7" s="1">
        <f t="shared" si="1"/>
        <v>1.5625</v>
      </c>
    </row>
    <row r="8" spans="1:7">
      <c r="A8" s="1">
        <v>70</v>
      </c>
      <c r="B8" s="1">
        <f>A8-A23</f>
        <v>-8.25</v>
      </c>
      <c r="C8" s="1">
        <f t="shared" si="0"/>
        <v>68.0625</v>
      </c>
      <c r="E8" s="1">
        <v>85</v>
      </c>
      <c r="F8" s="1">
        <f>E8-E23</f>
        <v>-3.75</v>
      </c>
      <c r="G8" s="1">
        <f t="shared" si="1"/>
        <v>14.0625</v>
      </c>
    </row>
    <row r="9" spans="1:7">
      <c r="A9" s="1">
        <v>70</v>
      </c>
      <c r="B9" s="1">
        <f>A9-A23</f>
        <v>-8.25</v>
      </c>
      <c r="C9" s="1">
        <f t="shared" si="0"/>
        <v>68.0625</v>
      </c>
      <c r="E9" s="1">
        <v>80</v>
      </c>
      <c r="F9" s="1">
        <f>E9-E23</f>
        <v>-8.75</v>
      </c>
      <c r="G9" s="1">
        <f t="shared" si="1"/>
        <v>76.5625</v>
      </c>
    </row>
    <row r="10" spans="1:7">
      <c r="A10" s="1">
        <v>75</v>
      </c>
      <c r="B10" s="1">
        <f>A10-A23</f>
        <v>-3.25</v>
      </c>
      <c r="C10" s="1">
        <f t="shared" si="0"/>
        <v>10.5625</v>
      </c>
      <c r="E10" s="1">
        <v>90</v>
      </c>
      <c r="F10" s="1">
        <f>E10-E23</f>
        <v>1.25</v>
      </c>
      <c r="G10" s="1">
        <f t="shared" si="1"/>
        <v>1.5625</v>
      </c>
    </row>
    <row r="11" spans="1:7">
      <c r="A11" s="1">
        <v>75</v>
      </c>
      <c r="B11" s="1">
        <f>A11-A23</f>
        <v>-3.25</v>
      </c>
      <c r="C11" s="1">
        <f t="shared" si="0"/>
        <v>10.5625</v>
      </c>
      <c r="E11" s="1">
        <v>80</v>
      </c>
      <c r="F11" s="1">
        <f>E11-E23</f>
        <v>-8.75</v>
      </c>
      <c r="G11" s="1">
        <f t="shared" si="1"/>
        <v>76.5625</v>
      </c>
    </row>
    <row r="12" spans="1:7">
      <c r="A12" s="1">
        <v>80</v>
      </c>
      <c r="B12" s="1">
        <f>A12-A23</f>
        <v>1.75</v>
      </c>
      <c r="C12" s="1">
        <f t="shared" si="0"/>
        <v>3.0625</v>
      </c>
      <c r="E12" s="1">
        <v>95</v>
      </c>
      <c r="F12" s="1">
        <f>E12-E23</f>
        <v>6.25</v>
      </c>
      <c r="G12" s="1">
        <f t="shared" si="1"/>
        <v>39.0625</v>
      </c>
    </row>
    <row r="13" spans="1:7">
      <c r="A13" s="1">
        <v>80</v>
      </c>
      <c r="B13" s="1">
        <f>A13-A23</f>
        <v>1.75</v>
      </c>
      <c r="C13" s="1">
        <f t="shared" si="0"/>
        <v>3.0625</v>
      </c>
      <c r="E13" s="1">
        <v>85</v>
      </c>
      <c r="F13" s="1">
        <f>E13-E23</f>
        <v>-3.75</v>
      </c>
      <c r="G13" s="1">
        <f t="shared" si="1"/>
        <v>14.0625</v>
      </c>
    </row>
    <row r="14" spans="1:7">
      <c r="A14" s="1">
        <v>80</v>
      </c>
      <c r="B14" s="1">
        <f>A14-A23</f>
        <v>1.75</v>
      </c>
      <c r="C14" s="1">
        <f t="shared" si="0"/>
        <v>3.0625</v>
      </c>
      <c r="E14" s="1">
        <v>90</v>
      </c>
      <c r="F14" s="1">
        <f>E14-E23</f>
        <v>1.25</v>
      </c>
      <c r="G14" s="1">
        <f t="shared" si="1"/>
        <v>1.5625</v>
      </c>
    </row>
    <row r="15" spans="1:7">
      <c r="A15" s="1">
        <v>85</v>
      </c>
      <c r="B15" s="1">
        <f>A15-A23</f>
        <v>6.75</v>
      </c>
      <c r="C15" s="1">
        <f t="shared" si="0"/>
        <v>45.5625</v>
      </c>
      <c r="E15" s="1">
        <v>95</v>
      </c>
      <c r="F15" s="1">
        <f>E15-E23</f>
        <v>6.25</v>
      </c>
      <c r="G15" s="1">
        <f t="shared" si="1"/>
        <v>39.0625</v>
      </c>
    </row>
    <row r="16" spans="1:7">
      <c r="A16" s="1">
        <v>85</v>
      </c>
      <c r="B16" s="1">
        <f>A16-A23</f>
        <v>6.75</v>
      </c>
      <c r="C16" s="1">
        <f t="shared" si="0"/>
        <v>45.5625</v>
      </c>
      <c r="E16" s="1">
        <v>90</v>
      </c>
      <c r="F16" s="1">
        <f>E16-E23</f>
        <v>1.25</v>
      </c>
      <c r="G16" s="1">
        <f t="shared" si="1"/>
        <v>1.5625</v>
      </c>
    </row>
    <row r="17" spans="1:7">
      <c r="A17" s="1">
        <v>85</v>
      </c>
      <c r="B17" s="1">
        <f>A17-A23</f>
        <v>6.75</v>
      </c>
      <c r="C17" s="1">
        <f t="shared" si="0"/>
        <v>45.5625</v>
      </c>
      <c r="E17" s="1">
        <v>100</v>
      </c>
      <c r="F17" s="1">
        <f>E17-E23</f>
        <v>11.25</v>
      </c>
      <c r="G17" s="1">
        <f t="shared" si="1"/>
        <v>126.5625</v>
      </c>
    </row>
    <row r="18" spans="1:7">
      <c r="A18" s="1">
        <v>90</v>
      </c>
      <c r="B18" s="1">
        <f>A18-A23</f>
        <v>11.75</v>
      </c>
      <c r="C18" s="1">
        <f t="shared" si="0"/>
        <v>138.0625</v>
      </c>
      <c r="E18" s="1">
        <v>100</v>
      </c>
      <c r="F18" s="1">
        <f>E18-E23</f>
        <v>11.25</v>
      </c>
      <c r="G18" s="1">
        <f t="shared" si="1"/>
        <v>126.5625</v>
      </c>
    </row>
    <row r="19" spans="1:7">
      <c r="A19" s="1">
        <v>90</v>
      </c>
      <c r="B19" s="1">
        <f>A19-A23</f>
        <v>11.75</v>
      </c>
      <c r="C19" s="1">
        <f t="shared" si="0"/>
        <v>138.0625</v>
      </c>
      <c r="E19" s="1">
        <v>95</v>
      </c>
      <c r="F19" s="1">
        <f>E19-E23</f>
        <v>6.25</v>
      </c>
      <c r="G19" s="1">
        <f t="shared" si="1"/>
        <v>39.0625</v>
      </c>
    </row>
    <row r="20" spans="1:7">
      <c r="A20" s="1">
        <v>90</v>
      </c>
      <c r="B20" s="1">
        <f>A20-A23</f>
        <v>11.75</v>
      </c>
      <c r="C20" s="1">
        <f t="shared" si="0"/>
        <v>138.0625</v>
      </c>
      <c r="E20" s="1">
        <v>95</v>
      </c>
      <c r="F20" s="1">
        <f>E20-E23</f>
        <v>6.25</v>
      </c>
      <c r="G20" s="1">
        <f t="shared" si="1"/>
        <v>39.0625</v>
      </c>
    </row>
    <row r="21" spans="1:7">
      <c r="A21" s="1">
        <v>100</v>
      </c>
      <c r="B21" s="1">
        <f>A21-A23</f>
        <v>21.75</v>
      </c>
      <c r="C21" s="1">
        <f t="shared" si="0"/>
        <v>473.0625</v>
      </c>
      <c r="E21" s="1">
        <v>100</v>
      </c>
      <c r="F21" s="1">
        <f>E21-E23</f>
        <v>11.25</v>
      </c>
      <c r="G21" s="1">
        <f t="shared" si="1"/>
        <v>126.5625</v>
      </c>
    </row>
    <row r="22" spans="1:7">
      <c r="A22" s="1">
        <v>100</v>
      </c>
      <c r="B22" s="1">
        <f>A22-A23</f>
        <v>21.75</v>
      </c>
      <c r="C22" s="1">
        <f t="shared" si="0"/>
        <v>473.0625</v>
      </c>
      <c r="E22" s="1">
        <v>100</v>
      </c>
      <c r="F22" s="1">
        <f>E22-E23</f>
        <v>11.25</v>
      </c>
      <c r="G22" s="1">
        <f t="shared" si="1"/>
        <v>126.5625</v>
      </c>
    </row>
    <row r="23" spans="1:7">
      <c r="A23" s="1">
        <f>(A3+A4+A5+A6+A7+A8+A9+A10+A11+A12+A13+A14+A15+A16+A17+A18+A19+A20+A21+A22)/20</f>
        <v>78.25</v>
      </c>
      <c r="B23" s="3" t="s">
        <v>16</v>
      </c>
      <c r="C23" s="1">
        <f>C3+C4+C5+C6+C7+C8+C9+C10+C11+C12+C13+C14+C15+C16+C17+C18+C19+C20+C21+C22</f>
        <v>3213.75</v>
      </c>
      <c r="E23" s="1">
        <f>(E3+E4+E5+E6+E7+E8+E9+E10+E11+E12+E13+E14+E15+E16+E17+E18+E19+E20+E21+E22)/20</f>
        <v>88.75</v>
      </c>
      <c r="F23" s="3" t="s">
        <v>18</v>
      </c>
      <c r="G23" s="1">
        <f>G3+G4+G5+G6+G7+G8+G9+G10+G11+G12+G13+G14+G15+G16+G17+G18+G19+G20+G21+G22</f>
        <v>1543.75</v>
      </c>
    </row>
    <row r="25" spans="1:7">
      <c r="A25" t="s">
        <v>34</v>
      </c>
      <c r="B25" s="2" t="s">
        <v>56</v>
      </c>
      <c r="E25" t="s">
        <v>17</v>
      </c>
      <c r="F25" s="2" t="s">
        <v>58</v>
      </c>
    </row>
    <row r="26" spans="1:7">
      <c r="B26" s="2" t="s">
        <v>57</v>
      </c>
      <c r="F26" s="2" t="s">
        <v>59</v>
      </c>
    </row>
    <row r="27" spans="1:7">
      <c r="B27" s="2">
        <v>169.14474000000001</v>
      </c>
      <c r="F27" s="2">
        <v>81.25</v>
      </c>
    </row>
    <row r="28" spans="1:7">
      <c r="A28" t="s">
        <v>17</v>
      </c>
      <c r="B28">
        <f>B27^0.5</f>
        <v>13.005565731639667</v>
      </c>
      <c r="F28">
        <f>F27^0.5</f>
        <v>9.013878188659973</v>
      </c>
    </row>
    <row r="30" spans="1:7">
      <c r="A30" t="s">
        <v>9</v>
      </c>
    </row>
    <row r="31" spans="1:7">
      <c r="A31" t="s">
        <v>0</v>
      </c>
      <c r="B31" s="1" t="s">
        <v>14</v>
      </c>
      <c r="C31" s="1" t="s">
        <v>15</v>
      </c>
      <c r="E31" t="s">
        <v>1</v>
      </c>
      <c r="F31" s="1" t="s">
        <v>14</v>
      </c>
      <c r="G31" s="1" t="s">
        <v>15</v>
      </c>
    </row>
    <row r="32" spans="1:7">
      <c r="A32" s="1">
        <v>55</v>
      </c>
      <c r="B32" s="1">
        <f>A32-A52</f>
        <v>-25</v>
      </c>
      <c r="C32" s="1">
        <f>B32*B32</f>
        <v>625</v>
      </c>
      <c r="E32" s="1">
        <v>80</v>
      </c>
      <c r="F32" s="1">
        <f>E32-E52</f>
        <v>-9.75</v>
      </c>
      <c r="G32" s="1">
        <f>F32*F32</f>
        <v>95.0625</v>
      </c>
    </row>
    <row r="33" spans="1:7">
      <c r="A33" s="1">
        <v>65</v>
      </c>
      <c r="B33" s="1">
        <f>A33-A52</f>
        <v>-15</v>
      </c>
      <c r="C33" s="1">
        <f t="shared" ref="C33:C51" si="2">B33*B33</f>
        <v>225</v>
      </c>
      <c r="E33" s="1">
        <v>85</v>
      </c>
      <c r="F33" s="1">
        <f>E33-E52</f>
        <v>-4.75</v>
      </c>
      <c r="G33" s="1">
        <f t="shared" ref="G33:G51" si="3">F33*F33</f>
        <v>22.5625</v>
      </c>
    </row>
    <row r="34" spans="1:7">
      <c r="A34" s="1">
        <v>65</v>
      </c>
      <c r="B34" s="1">
        <f>A34-A52</f>
        <v>-15</v>
      </c>
      <c r="C34" s="1">
        <f t="shared" si="2"/>
        <v>225</v>
      </c>
      <c r="E34" s="1">
        <v>80</v>
      </c>
      <c r="F34" s="1">
        <f>E34-E52</f>
        <v>-9.75</v>
      </c>
      <c r="G34" s="1">
        <f t="shared" si="3"/>
        <v>95.0625</v>
      </c>
    </row>
    <row r="35" spans="1:7">
      <c r="A35" s="1">
        <v>65</v>
      </c>
      <c r="B35" s="1">
        <f>A35-A52</f>
        <v>-15</v>
      </c>
      <c r="C35" s="1">
        <f t="shared" si="2"/>
        <v>225</v>
      </c>
      <c r="E35" s="1">
        <v>70</v>
      </c>
      <c r="F35" s="1">
        <f>E35-E52</f>
        <v>-19.75</v>
      </c>
      <c r="G35" s="1">
        <f t="shared" si="3"/>
        <v>390.0625</v>
      </c>
    </row>
    <row r="36" spans="1:7">
      <c r="A36" s="1">
        <v>75</v>
      </c>
      <c r="B36" s="1">
        <f>A36-A52</f>
        <v>-5</v>
      </c>
      <c r="C36" s="1">
        <f t="shared" si="2"/>
        <v>25</v>
      </c>
      <c r="E36" s="1">
        <v>90</v>
      </c>
      <c r="F36" s="1">
        <f>E36-E52</f>
        <v>0.25</v>
      </c>
      <c r="G36" s="1">
        <f t="shared" si="3"/>
        <v>6.25E-2</v>
      </c>
    </row>
    <row r="37" spans="1:7">
      <c r="A37" s="1">
        <v>75</v>
      </c>
      <c r="B37" s="1">
        <f>A37-A52</f>
        <v>-5</v>
      </c>
      <c r="C37" s="1">
        <f t="shared" si="2"/>
        <v>25</v>
      </c>
      <c r="E37" s="1">
        <v>85</v>
      </c>
      <c r="F37" s="1">
        <f>E37-E52</f>
        <v>-4.75</v>
      </c>
      <c r="G37" s="1">
        <f t="shared" si="3"/>
        <v>22.5625</v>
      </c>
    </row>
    <row r="38" spans="1:7">
      <c r="A38" s="1">
        <v>70</v>
      </c>
      <c r="B38" s="1">
        <f>A38-A52</f>
        <v>-10</v>
      </c>
      <c r="C38" s="1">
        <f t="shared" si="2"/>
        <v>100</v>
      </c>
      <c r="E38" s="1">
        <v>80</v>
      </c>
      <c r="F38" s="1">
        <f>E38-E52</f>
        <v>-9.75</v>
      </c>
      <c r="G38" s="1">
        <f t="shared" si="3"/>
        <v>95.0625</v>
      </c>
    </row>
    <row r="39" spans="1:7">
      <c r="A39" s="1">
        <v>75</v>
      </c>
      <c r="B39" s="1">
        <f>A39-A52</f>
        <v>-5</v>
      </c>
      <c r="C39" s="1">
        <f t="shared" si="2"/>
        <v>25</v>
      </c>
      <c r="E39" s="1">
        <v>95</v>
      </c>
      <c r="F39" s="1">
        <f>E39-E52</f>
        <v>5.25</v>
      </c>
      <c r="G39" s="1">
        <f t="shared" si="3"/>
        <v>27.5625</v>
      </c>
    </row>
    <row r="40" spans="1:7">
      <c r="A40" s="1">
        <v>75</v>
      </c>
      <c r="B40" s="1">
        <f>A40-A52</f>
        <v>-5</v>
      </c>
      <c r="C40" s="1">
        <f t="shared" si="2"/>
        <v>25</v>
      </c>
      <c r="E40" s="1">
        <v>80</v>
      </c>
      <c r="F40" s="1">
        <f>E40-E52</f>
        <v>-9.75</v>
      </c>
      <c r="G40" s="1">
        <f t="shared" si="3"/>
        <v>95.0625</v>
      </c>
    </row>
    <row r="41" spans="1:7">
      <c r="A41" s="1">
        <v>80</v>
      </c>
      <c r="B41" s="1">
        <f>A41-A52</f>
        <v>0</v>
      </c>
      <c r="C41" s="1">
        <f t="shared" si="2"/>
        <v>0</v>
      </c>
      <c r="E41" s="1">
        <v>95</v>
      </c>
      <c r="F41" s="1">
        <f>E41-E52</f>
        <v>5.25</v>
      </c>
      <c r="G41" s="1">
        <f t="shared" si="3"/>
        <v>27.5625</v>
      </c>
    </row>
    <row r="42" spans="1:7">
      <c r="A42" s="1">
        <v>80</v>
      </c>
      <c r="B42" s="1">
        <f>A42-A52</f>
        <v>0</v>
      </c>
      <c r="C42" s="1">
        <f t="shared" si="2"/>
        <v>0</v>
      </c>
      <c r="E42" s="1">
        <v>85</v>
      </c>
      <c r="F42" s="1">
        <f>E42-E52</f>
        <v>-4.75</v>
      </c>
      <c r="G42" s="1">
        <f t="shared" si="3"/>
        <v>22.5625</v>
      </c>
    </row>
    <row r="43" spans="1:7">
      <c r="A43" s="1">
        <v>85</v>
      </c>
      <c r="B43" s="1">
        <f>A43-A52</f>
        <v>5</v>
      </c>
      <c r="C43" s="1">
        <f t="shared" si="2"/>
        <v>25</v>
      </c>
      <c r="E43" s="1">
        <v>90</v>
      </c>
      <c r="F43" s="1">
        <f>E43-E52</f>
        <v>0.25</v>
      </c>
      <c r="G43" s="1">
        <f t="shared" si="3"/>
        <v>6.25E-2</v>
      </c>
    </row>
    <row r="44" spans="1:7">
      <c r="A44" s="1">
        <v>85</v>
      </c>
      <c r="B44" s="1">
        <f>A44-A52</f>
        <v>5</v>
      </c>
      <c r="C44" s="1">
        <f t="shared" si="2"/>
        <v>25</v>
      </c>
      <c r="E44" s="1">
        <v>95</v>
      </c>
      <c r="F44" s="1">
        <f>E44-E52</f>
        <v>5.25</v>
      </c>
      <c r="G44" s="1">
        <f t="shared" si="3"/>
        <v>27.5625</v>
      </c>
    </row>
    <row r="45" spans="1:7">
      <c r="A45" s="1">
        <v>85</v>
      </c>
      <c r="B45" s="1">
        <f>A45-A52</f>
        <v>5</v>
      </c>
      <c r="C45" s="1">
        <f t="shared" si="2"/>
        <v>25</v>
      </c>
      <c r="E45" s="1">
        <v>90</v>
      </c>
      <c r="F45" s="1">
        <f>E45-E52</f>
        <v>0.25</v>
      </c>
      <c r="G45" s="1">
        <f t="shared" si="3"/>
        <v>6.25E-2</v>
      </c>
    </row>
    <row r="46" spans="1:7">
      <c r="A46" s="1">
        <v>85</v>
      </c>
      <c r="B46" s="1">
        <f>A46-A52</f>
        <v>5</v>
      </c>
      <c r="C46" s="1">
        <f t="shared" si="2"/>
        <v>25</v>
      </c>
      <c r="E46" s="1">
        <v>100</v>
      </c>
      <c r="F46" s="1">
        <f>E46-E52</f>
        <v>10.25</v>
      </c>
      <c r="G46" s="1">
        <f t="shared" si="3"/>
        <v>105.0625</v>
      </c>
    </row>
    <row r="47" spans="1:7">
      <c r="A47" s="1">
        <v>90</v>
      </c>
      <c r="B47" s="1">
        <f>A47-A52</f>
        <v>10</v>
      </c>
      <c r="C47" s="1">
        <f t="shared" si="2"/>
        <v>100</v>
      </c>
      <c r="E47" s="1">
        <v>100</v>
      </c>
      <c r="F47" s="1">
        <f>E47-E52</f>
        <v>10.25</v>
      </c>
      <c r="G47" s="1">
        <f t="shared" si="3"/>
        <v>105.0625</v>
      </c>
    </row>
    <row r="48" spans="1:7">
      <c r="A48" s="1">
        <v>90</v>
      </c>
      <c r="B48" s="1">
        <f>A48-A52</f>
        <v>10</v>
      </c>
      <c r="C48" s="1">
        <f t="shared" si="2"/>
        <v>100</v>
      </c>
      <c r="E48" s="1">
        <v>95</v>
      </c>
      <c r="F48" s="1">
        <f>E48-E52</f>
        <v>5.25</v>
      </c>
      <c r="G48" s="1">
        <f t="shared" si="3"/>
        <v>27.5625</v>
      </c>
    </row>
    <row r="49" spans="1:7">
      <c r="A49" s="1">
        <v>100</v>
      </c>
      <c r="B49" s="1">
        <f>A49-A52</f>
        <v>20</v>
      </c>
      <c r="C49" s="1">
        <f t="shared" si="2"/>
        <v>400</v>
      </c>
      <c r="E49" s="1">
        <v>100</v>
      </c>
      <c r="F49" s="1">
        <f>E49-E52</f>
        <v>10.25</v>
      </c>
      <c r="G49" s="1">
        <f t="shared" si="3"/>
        <v>105.0625</v>
      </c>
    </row>
    <row r="50" spans="1:7">
      <c r="A50" s="1">
        <v>100</v>
      </c>
      <c r="B50" s="1">
        <f>A50-A52</f>
        <v>20</v>
      </c>
      <c r="C50" s="1">
        <f t="shared" si="2"/>
        <v>400</v>
      </c>
      <c r="E50" s="1">
        <v>100</v>
      </c>
      <c r="F50" s="1">
        <f>E50-E52</f>
        <v>10.25</v>
      </c>
      <c r="G50" s="1">
        <f t="shared" si="3"/>
        <v>105.0625</v>
      </c>
    </row>
    <row r="51" spans="1:7">
      <c r="A51" s="1">
        <v>100</v>
      </c>
      <c r="B51" s="1">
        <f>A51-A52</f>
        <v>20</v>
      </c>
      <c r="C51" s="1">
        <f t="shared" si="2"/>
        <v>400</v>
      </c>
      <c r="E51" s="1">
        <v>100</v>
      </c>
      <c r="F51" s="1">
        <f>E51-E52</f>
        <v>10.25</v>
      </c>
      <c r="G51" s="1">
        <f t="shared" si="3"/>
        <v>105.0625</v>
      </c>
    </row>
    <row r="52" spans="1:7">
      <c r="A52" s="1">
        <f>(A32+A33+A34+A35+A36+A37+A38+A39+A40+A41+A42+A43+A44+A45+A46+A47+A48+A49+A50+A51)/20</f>
        <v>80</v>
      </c>
      <c r="B52" s="3" t="s">
        <v>18</v>
      </c>
      <c r="C52" s="1">
        <f>C32+C33+C34+C35+C36+C37+C38+C39+C40+C41+C42+C43+C44+C45+C46+C47+C48+C49+C50+C51</f>
        <v>3000</v>
      </c>
      <c r="E52" s="1">
        <f>(E32+E33+E34+E35+E36+E37+E38+E39+E40+E41+E42+E43+E44+E45+E46+E47+E48+E49+E50+E51)/20</f>
        <v>89.75</v>
      </c>
      <c r="F52" s="3" t="s">
        <v>18</v>
      </c>
      <c r="G52" s="1">
        <f>G32+G33+G34+G35+G36+G37+G38+G39+G40+G41+G42+G43+G44+G45+G46+G47+G48+G49+G50+G51</f>
        <v>1473.75</v>
      </c>
    </row>
    <row r="54" spans="1:7">
      <c r="A54" t="s">
        <v>17</v>
      </c>
      <c r="B54" s="4" t="s">
        <v>60</v>
      </c>
      <c r="E54" t="s">
        <v>17</v>
      </c>
      <c r="F54" s="4" t="s">
        <v>62</v>
      </c>
    </row>
    <row r="55" spans="1:7">
      <c r="B55" s="4" t="s">
        <v>61</v>
      </c>
      <c r="F55" s="4" t="s">
        <v>63</v>
      </c>
    </row>
    <row r="56" spans="1:7">
      <c r="B56" s="2">
        <v>157.89474000000001</v>
      </c>
      <c r="F56" s="2">
        <v>77.565788999999995</v>
      </c>
    </row>
    <row r="57" spans="1:7">
      <c r="B57">
        <f>B56^0.5</f>
        <v>12.565617374407038</v>
      </c>
      <c r="F57">
        <f>F56^0.5</f>
        <v>8.8071442022939532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67"/>
  <sheetViews>
    <sheetView topLeftCell="A45" workbookViewId="0">
      <selection activeCell="B1" sqref="B1"/>
    </sheetView>
  </sheetViews>
  <sheetFormatPr defaultRowHeight="15"/>
  <cols>
    <col min="6" max="6" width="12.140625" customWidth="1"/>
    <col min="7" max="7" width="19" customWidth="1"/>
    <col min="8" max="8" width="20.42578125" customWidth="1"/>
    <col min="9" max="9" width="17.85546875" customWidth="1"/>
    <col min="10" max="10" width="10.140625" customWidth="1"/>
  </cols>
  <sheetData>
    <row r="1" spans="1:14">
      <c r="A1" t="s">
        <v>19</v>
      </c>
    </row>
    <row r="2" spans="1:14">
      <c r="A2" t="s">
        <v>20</v>
      </c>
    </row>
    <row r="3" spans="1:14">
      <c r="A3" s="1" t="s">
        <v>21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30</v>
      </c>
      <c r="G3" s="1" t="s">
        <v>36</v>
      </c>
      <c r="H3" s="1" t="s">
        <v>37</v>
      </c>
      <c r="I3" s="1" t="s">
        <v>31</v>
      </c>
      <c r="J3" s="1" t="s">
        <v>38</v>
      </c>
      <c r="K3" s="1" t="s">
        <v>32</v>
      </c>
      <c r="L3" s="1" t="s">
        <v>39</v>
      </c>
      <c r="M3" s="1" t="s">
        <v>40</v>
      </c>
      <c r="N3" s="1" t="s">
        <v>41</v>
      </c>
    </row>
    <row r="4" spans="1:14">
      <c r="A4" s="1" t="s">
        <v>26</v>
      </c>
      <c r="B4" s="1">
        <v>1</v>
      </c>
      <c r="C4" s="1">
        <v>54.5</v>
      </c>
      <c r="D4" s="1">
        <f>B4*C4</f>
        <v>54.5</v>
      </c>
      <c r="E4" s="1">
        <f>D4*C4</f>
        <v>2970.25</v>
      </c>
      <c r="F4" s="1">
        <v>49.5</v>
      </c>
      <c r="G4" s="1">
        <f>(F4-B12)/B15</f>
        <v>-2.3359488476448522</v>
      </c>
      <c r="H4" s="1">
        <v>9.5999999999999992E-3</v>
      </c>
      <c r="I4" s="1"/>
      <c r="J4" s="1"/>
      <c r="K4" s="1"/>
      <c r="M4" s="1"/>
    </row>
    <row r="5" spans="1:14">
      <c r="A5" s="1" t="s">
        <v>27</v>
      </c>
      <c r="B5" s="1">
        <v>3</v>
      </c>
      <c r="C5" s="1">
        <v>64.5</v>
      </c>
      <c r="D5" s="1">
        <f t="shared" ref="D5:D9" si="0">B5*C5</f>
        <v>193.5</v>
      </c>
      <c r="E5" s="1">
        <f t="shared" ref="E5:E9" si="1">D5*C5</f>
        <v>12480.75</v>
      </c>
      <c r="F5" s="1">
        <v>59.5</v>
      </c>
      <c r="G5" s="1">
        <f>(F5-B12)/B15</f>
        <v>-1.5943777849004548</v>
      </c>
      <c r="H5" s="1">
        <v>5.5899999999999998E-2</v>
      </c>
      <c r="I5" s="1">
        <f t="shared" ref="I5:I10" si="2">H5-H4</f>
        <v>4.6300000000000001E-2</v>
      </c>
      <c r="J5" s="1">
        <f>I5*20</f>
        <v>0.92600000000000005</v>
      </c>
      <c r="K5" s="1">
        <v>1</v>
      </c>
      <c r="L5" s="1">
        <f>K5-J5</f>
        <v>7.3999999999999955E-2</v>
      </c>
      <c r="M5" s="1">
        <f>L5*L5</f>
        <v>5.475999999999993E-3</v>
      </c>
      <c r="N5">
        <f>M5/J5</f>
        <v>5.9136069114470767E-3</v>
      </c>
    </row>
    <row r="6" spans="1:14">
      <c r="A6" s="1" t="s">
        <v>28</v>
      </c>
      <c r="B6" s="1">
        <v>5</v>
      </c>
      <c r="C6" s="1">
        <v>74.5</v>
      </c>
      <c r="D6" s="1">
        <f t="shared" si="0"/>
        <v>372.5</v>
      </c>
      <c r="E6" s="1">
        <f t="shared" si="1"/>
        <v>27751.25</v>
      </c>
      <c r="F6" s="1">
        <v>69.5</v>
      </c>
      <c r="G6" s="1">
        <f>(F6-B12)/B15</f>
        <v>-0.85280672215605724</v>
      </c>
      <c r="H6" s="1">
        <v>0.19769999999999999</v>
      </c>
      <c r="I6" s="1">
        <f t="shared" si="2"/>
        <v>0.14179999999999998</v>
      </c>
      <c r="J6" s="1">
        <f t="shared" ref="J6:J10" si="3">I6*20</f>
        <v>2.8359999999999994</v>
      </c>
      <c r="K6" s="1">
        <v>3</v>
      </c>
      <c r="L6" s="1">
        <f t="shared" ref="L6:L10" si="4">K6-J6</f>
        <v>0.16400000000000059</v>
      </c>
      <c r="M6" s="1">
        <f t="shared" ref="M6:M10" si="5">L6*L6</f>
        <v>2.6896000000000194E-2</v>
      </c>
      <c r="N6">
        <f t="shared" ref="N6:N10" si="6">M6/J6</f>
        <v>9.4837799717913257E-3</v>
      </c>
    </row>
    <row r="7" spans="1:14">
      <c r="A7" s="1" t="s">
        <v>29</v>
      </c>
      <c r="B7" s="1">
        <v>6</v>
      </c>
      <c r="C7" s="1">
        <v>84.5</v>
      </c>
      <c r="D7" s="1">
        <f t="shared" si="0"/>
        <v>507</v>
      </c>
      <c r="E7" s="1">
        <f t="shared" si="1"/>
        <v>42841.5</v>
      </c>
      <c r="F7" s="1">
        <v>79.5</v>
      </c>
      <c r="G7" s="1">
        <f>(F7-B12)/B15</f>
        <v>-0.11123565941165964</v>
      </c>
      <c r="H7" s="1">
        <v>0.45619999999999999</v>
      </c>
      <c r="I7" s="1">
        <f t="shared" si="2"/>
        <v>0.25850000000000001</v>
      </c>
      <c r="J7" s="1">
        <f t="shared" si="3"/>
        <v>5.17</v>
      </c>
      <c r="K7" s="1">
        <v>5</v>
      </c>
      <c r="L7" s="1">
        <f t="shared" si="4"/>
        <v>-0.16999999999999993</v>
      </c>
      <c r="M7" s="1">
        <f t="shared" si="5"/>
        <v>2.8899999999999974E-2</v>
      </c>
      <c r="N7">
        <f t="shared" si="6"/>
        <v>5.5899419729206912E-3</v>
      </c>
    </row>
    <row r="8" spans="1:14">
      <c r="A8" s="1" t="s">
        <v>43</v>
      </c>
      <c r="B8" s="1">
        <v>3</v>
      </c>
      <c r="C8" s="1">
        <v>94.5</v>
      </c>
      <c r="D8" s="1">
        <f t="shared" si="0"/>
        <v>283.5</v>
      </c>
      <c r="E8" s="1">
        <f t="shared" si="1"/>
        <v>26790.75</v>
      </c>
      <c r="F8" s="1">
        <v>89.5</v>
      </c>
      <c r="G8" s="1">
        <f>(F8-B12)/B15</f>
        <v>0.63033540333273796</v>
      </c>
      <c r="H8" s="1">
        <v>0.73529999999999995</v>
      </c>
      <c r="I8" s="1">
        <f t="shared" si="2"/>
        <v>0.27909999999999996</v>
      </c>
      <c r="J8" s="1">
        <f t="shared" si="3"/>
        <v>5.581999999999999</v>
      </c>
      <c r="K8" s="1">
        <v>6</v>
      </c>
      <c r="L8" s="1">
        <f t="shared" si="4"/>
        <v>0.41800000000000104</v>
      </c>
      <c r="M8" s="1">
        <f t="shared" si="5"/>
        <v>0.17472400000000088</v>
      </c>
      <c r="N8">
        <f t="shared" si="6"/>
        <v>3.1301325689717108E-2</v>
      </c>
    </row>
    <row r="9" spans="1:14">
      <c r="A9" s="1" t="s">
        <v>45</v>
      </c>
      <c r="B9" s="1">
        <v>2</v>
      </c>
      <c r="C9" s="1">
        <v>104.5</v>
      </c>
      <c r="D9" s="1">
        <f t="shared" si="0"/>
        <v>209</v>
      </c>
      <c r="E9" s="1">
        <f t="shared" si="1"/>
        <v>21840.5</v>
      </c>
      <c r="F9" s="1">
        <v>99.5</v>
      </c>
      <c r="G9" s="1">
        <f>(F9-B12)/B15</f>
        <v>1.3719064660771356</v>
      </c>
      <c r="H9" s="1">
        <v>0.91469999999999996</v>
      </c>
      <c r="I9" s="1">
        <f t="shared" si="2"/>
        <v>0.1794</v>
      </c>
      <c r="J9" s="1">
        <f t="shared" si="3"/>
        <v>3.5880000000000001</v>
      </c>
      <c r="K9" s="1">
        <v>3</v>
      </c>
      <c r="L9" s="1">
        <f t="shared" si="4"/>
        <v>-0.58800000000000008</v>
      </c>
      <c r="M9" s="1">
        <f t="shared" si="5"/>
        <v>0.34574400000000011</v>
      </c>
      <c r="N9">
        <f t="shared" si="6"/>
        <v>9.6361204013377957E-2</v>
      </c>
    </row>
    <row r="10" spans="1:14">
      <c r="A10" s="3" t="s">
        <v>18</v>
      </c>
      <c r="B10" s="1">
        <v>20</v>
      </c>
      <c r="C10" s="1"/>
      <c r="D10" s="1">
        <f>D4+D5+D6+D7+D8+D9</f>
        <v>1620</v>
      </c>
      <c r="E10" s="1">
        <f>E4+E5+E6+E7+E8+E9</f>
        <v>134675</v>
      </c>
      <c r="F10" s="1">
        <v>109.5</v>
      </c>
      <c r="G10" s="1">
        <f>(F10-B12)/B15</f>
        <v>2.1134775288215333</v>
      </c>
      <c r="H10" s="1">
        <v>0.98260000000000003</v>
      </c>
      <c r="I10" s="1">
        <f t="shared" si="2"/>
        <v>6.7900000000000071E-2</v>
      </c>
      <c r="J10" s="1">
        <f t="shared" si="3"/>
        <v>1.3580000000000014</v>
      </c>
      <c r="K10" s="1">
        <v>2</v>
      </c>
      <c r="L10" s="1">
        <f t="shared" si="4"/>
        <v>0.64199999999999857</v>
      </c>
      <c r="M10" s="1">
        <f t="shared" si="5"/>
        <v>0.41216399999999814</v>
      </c>
      <c r="N10">
        <f t="shared" si="6"/>
        <v>0.3035081001472737</v>
      </c>
    </row>
    <row r="11" spans="1:14">
      <c r="N11">
        <f>N5+N6+N7+N8+N9+N10</f>
        <v>0.45215795870652786</v>
      </c>
    </row>
    <row r="12" spans="1:14">
      <c r="A12" s="1" t="s">
        <v>33</v>
      </c>
      <c r="B12">
        <f>D10/B10</f>
        <v>81</v>
      </c>
    </row>
    <row r="13" spans="1:14">
      <c r="A13" s="1" t="s">
        <v>34</v>
      </c>
      <c r="B13">
        <f>(B10*E10-D10*D10)/(B10*19)</f>
        <v>181.84210526315789</v>
      </c>
    </row>
    <row r="14" spans="1:14">
      <c r="A14" s="1" t="s">
        <v>35</v>
      </c>
      <c r="B14" s="2" t="s">
        <v>64</v>
      </c>
    </row>
    <row r="15" spans="1:14">
      <c r="B15">
        <f>B13^0.5</f>
        <v>13.484884325167862</v>
      </c>
    </row>
    <row r="17" spans="1:14">
      <c r="B17" t="s">
        <v>65</v>
      </c>
    </row>
    <row r="19" spans="1:14">
      <c r="A19" t="s">
        <v>42</v>
      </c>
    </row>
    <row r="20" spans="1:14">
      <c r="A20" s="1" t="s">
        <v>21</v>
      </c>
      <c r="B20" s="1" t="s">
        <v>22</v>
      </c>
      <c r="C20" s="1" t="s">
        <v>23</v>
      </c>
      <c r="D20" s="1" t="s">
        <v>24</v>
      </c>
      <c r="E20" s="1" t="s">
        <v>25</v>
      </c>
      <c r="F20" s="1" t="s">
        <v>30</v>
      </c>
      <c r="G20" s="1" t="s">
        <v>36</v>
      </c>
      <c r="H20" s="1" t="s">
        <v>37</v>
      </c>
      <c r="I20" s="1" t="s">
        <v>31</v>
      </c>
      <c r="J20" s="1" t="s">
        <v>38</v>
      </c>
      <c r="K20" s="1" t="s">
        <v>32</v>
      </c>
      <c r="L20" s="1" t="s">
        <v>39</v>
      </c>
      <c r="M20" s="1" t="s">
        <v>40</v>
      </c>
      <c r="N20" s="1" t="s">
        <v>41</v>
      </c>
    </row>
    <row r="21" spans="1:14">
      <c r="A21" s="1" t="s">
        <v>28</v>
      </c>
      <c r="B21" s="1">
        <v>2</v>
      </c>
      <c r="C21" s="1">
        <v>74.5</v>
      </c>
      <c r="D21" s="1">
        <f>B21*C21</f>
        <v>149</v>
      </c>
      <c r="E21" s="1">
        <f>D21*C21</f>
        <v>11100.5</v>
      </c>
      <c r="F21" s="1">
        <v>69.5</v>
      </c>
      <c r="G21" s="1">
        <f>(F21-B28)/B31</f>
        <v>-2.3825497287310804</v>
      </c>
      <c r="H21" s="1">
        <v>8.6999999999999994E-3</v>
      </c>
      <c r="I21" s="1"/>
      <c r="J21" s="1"/>
      <c r="K21" s="1"/>
      <c r="M21" s="1"/>
    </row>
    <row r="22" spans="1:14">
      <c r="A22" s="1" t="s">
        <v>29</v>
      </c>
      <c r="B22" s="1">
        <v>6</v>
      </c>
      <c r="C22" s="1">
        <v>84.5</v>
      </c>
      <c r="D22" s="1">
        <f t="shared" ref="D22:D24" si="7">B22*C22</f>
        <v>507</v>
      </c>
      <c r="E22" s="1">
        <f t="shared" ref="E22:E24" si="8">D22*C22</f>
        <v>42841.5</v>
      </c>
      <c r="F22" s="1">
        <v>79.5</v>
      </c>
      <c r="G22" s="1">
        <f>(F22-B28)/B31</f>
        <v>-1.2995725793078621</v>
      </c>
      <c r="H22" s="1">
        <v>9.6799999999999997E-2</v>
      </c>
      <c r="I22" s="1">
        <f>H22-H21</f>
        <v>8.8099999999999998E-2</v>
      </c>
      <c r="J22" s="1">
        <f>I22*20</f>
        <v>1.762</v>
      </c>
      <c r="K22" s="1">
        <v>2</v>
      </c>
      <c r="L22" s="1">
        <f>K22-J22</f>
        <v>0.23799999999999999</v>
      </c>
      <c r="M22" s="1">
        <f>L22*L22</f>
        <v>5.6643999999999993E-2</v>
      </c>
      <c r="N22">
        <f>M22/J22</f>
        <v>3.2147559591373435E-2</v>
      </c>
    </row>
    <row r="23" spans="1:14">
      <c r="A23" s="1" t="s">
        <v>43</v>
      </c>
      <c r="B23" s="1">
        <v>8</v>
      </c>
      <c r="C23" s="1">
        <v>94.5</v>
      </c>
      <c r="D23" s="1">
        <f t="shared" si="7"/>
        <v>756</v>
      </c>
      <c r="E23" s="1">
        <f t="shared" si="8"/>
        <v>71442</v>
      </c>
      <c r="F23" s="1">
        <v>89.5</v>
      </c>
      <c r="G23" s="1">
        <f>(F23-B28)/B31</f>
        <v>-0.21659542988464367</v>
      </c>
      <c r="H23" s="1">
        <v>0.41289999999999999</v>
      </c>
      <c r="I23" s="1">
        <f>H23-H22</f>
        <v>0.31609999999999999</v>
      </c>
      <c r="J23" s="1">
        <f t="shared" ref="J23:J25" si="9">I23*20</f>
        <v>6.3220000000000001</v>
      </c>
      <c r="K23" s="1">
        <v>6</v>
      </c>
      <c r="L23" s="1">
        <f t="shared" ref="L23:L25" si="10">K23-J23</f>
        <v>-0.32200000000000006</v>
      </c>
      <c r="M23" s="1">
        <f t="shared" ref="M23:M25" si="11">L23*L23</f>
        <v>0.10368400000000004</v>
      </c>
      <c r="N23">
        <f t="shared" ref="N23:N25" si="12">M23/J23</f>
        <v>1.6400506168933886E-2</v>
      </c>
    </row>
    <row r="24" spans="1:14">
      <c r="A24" s="1" t="s">
        <v>45</v>
      </c>
      <c r="B24" s="1">
        <v>4</v>
      </c>
      <c r="C24" s="1">
        <v>104.5</v>
      </c>
      <c r="D24" s="1">
        <f t="shared" si="7"/>
        <v>418</v>
      </c>
      <c r="E24" s="1">
        <f t="shared" si="8"/>
        <v>43681</v>
      </c>
      <c r="F24" s="1">
        <v>99.5</v>
      </c>
      <c r="G24" s="1">
        <f>(F24-B28)/B31</f>
        <v>0.86638171953857468</v>
      </c>
      <c r="H24" s="1">
        <v>0.80779999999999996</v>
      </c>
      <c r="I24" s="1">
        <f>H24-H23</f>
        <v>0.39489999999999997</v>
      </c>
      <c r="J24" s="1">
        <f t="shared" si="9"/>
        <v>7.8979999999999997</v>
      </c>
      <c r="K24" s="1">
        <v>8</v>
      </c>
      <c r="L24" s="1">
        <f t="shared" si="10"/>
        <v>0.10200000000000031</v>
      </c>
      <c r="M24" s="1">
        <f t="shared" si="11"/>
        <v>1.0404000000000064E-2</v>
      </c>
      <c r="N24">
        <f t="shared" si="12"/>
        <v>1.3172955178526291E-3</v>
      </c>
    </row>
    <row r="25" spans="1:14">
      <c r="A25" s="3" t="s">
        <v>18</v>
      </c>
      <c r="B25" s="1">
        <v>20</v>
      </c>
      <c r="C25" s="1"/>
      <c r="D25" s="1">
        <f>D21+D22+D23+D24</f>
        <v>1830</v>
      </c>
      <c r="E25" s="1">
        <f>E21+E22+E23+E24</f>
        <v>169065</v>
      </c>
      <c r="F25" s="1">
        <v>109.5</v>
      </c>
      <c r="G25" s="1">
        <f>(F25-B28)/B31</f>
        <v>1.9493588689617929</v>
      </c>
      <c r="H25" s="1">
        <v>0.97440000000000004</v>
      </c>
      <c r="I25" s="1">
        <f>H25-H24</f>
        <v>0.16660000000000008</v>
      </c>
      <c r="J25" s="1">
        <f t="shared" si="9"/>
        <v>3.3320000000000016</v>
      </c>
      <c r="K25" s="1">
        <v>4</v>
      </c>
      <c r="L25" s="1">
        <f t="shared" si="10"/>
        <v>0.66799999999999837</v>
      </c>
      <c r="M25" s="1">
        <f t="shared" si="11"/>
        <v>0.44622399999999784</v>
      </c>
      <c r="N25">
        <f t="shared" si="12"/>
        <v>0.13392076830732222</v>
      </c>
    </row>
    <row r="26" spans="1:14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>
        <f>N22+N23+N24+N25</f>
        <v>0.18378612958548218</v>
      </c>
    </row>
    <row r="27" spans="1:14">
      <c r="B27" s="1"/>
      <c r="C27" s="1"/>
      <c r="F27" s="1"/>
      <c r="G27" s="1"/>
      <c r="H27" s="1"/>
      <c r="I27" s="1"/>
      <c r="J27" s="1"/>
      <c r="K27" s="1"/>
      <c r="L27" s="1"/>
      <c r="M27" s="1"/>
    </row>
    <row r="28" spans="1:14">
      <c r="A28" s="1" t="s">
        <v>33</v>
      </c>
      <c r="B28">
        <f>D25/B25</f>
        <v>91.5</v>
      </c>
    </row>
    <row r="29" spans="1:14">
      <c r="A29" s="1" t="s">
        <v>34</v>
      </c>
      <c r="B29">
        <f>(B25*E25-D25*D25)/(B25*19)</f>
        <v>85.263157894736835</v>
      </c>
    </row>
    <row r="30" spans="1:14">
      <c r="A30" s="1" t="s">
        <v>35</v>
      </c>
      <c r="B30" s="2" t="s">
        <v>66</v>
      </c>
    </row>
    <row r="31" spans="1:14">
      <c r="B31">
        <f>B29^0.5</f>
        <v>9.233805168766386</v>
      </c>
    </row>
    <row r="33" spans="1:14">
      <c r="B33" t="s">
        <v>67</v>
      </c>
    </row>
    <row r="35" spans="1:14">
      <c r="A35" t="s">
        <v>44</v>
      </c>
    </row>
    <row r="36" spans="1:14">
      <c r="A36" t="s">
        <v>20</v>
      </c>
    </row>
    <row r="37" spans="1:14">
      <c r="A37" s="1" t="s">
        <v>21</v>
      </c>
      <c r="B37" s="1" t="s">
        <v>22</v>
      </c>
      <c r="C37" s="1" t="s">
        <v>23</v>
      </c>
      <c r="D37" s="1" t="s">
        <v>24</v>
      </c>
      <c r="E37" s="1" t="s">
        <v>25</v>
      </c>
      <c r="F37" s="1" t="s">
        <v>30</v>
      </c>
      <c r="G37" s="1" t="s">
        <v>36</v>
      </c>
      <c r="H37" s="1" t="s">
        <v>37</v>
      </c>
      <c r="I37" s="1" t="s">
        <v>31</v>
      </c>
      <c r="J37" s="1" t="s">
        <v>38</v>
      </c>
      <c r="K37" s="1" t="s">
        <v>32</v>
      </c>
      <c r="L37" s="1" t="s">
        <v>39</v>
      </c>
      <c r="M37" s="1" t="s">
        <v>40</v>
      </c>
      <c r="N37" s="1" t="s">
        <v>41</v>
      </c>
    </row>
    <row r="38" spans="1:14">
      <c r="A38" s="1" t="s">
        <v>26</v>
      </c>
      <c r="B38" s="1">
        <v>1</v>
      </c>
      <c r="C38" s="1">
        <v>54.5</v>
      </c>
      <c r="D38" s="1">
        <f>B38*C38</f>
        <v>54.5</v>
      </c>
      <c r="E38" s="1">
        <f>D38*C38</f>
        <v>2970.25</v>
      </c>
      <c r="F38" s="1">
        <v>49.5</v>
      </c>
      <c r="G38" s="1">
        <f>(F38-B46)/B49</f>
        <v>-2.2568105186916974</v>
      </c>
      <c r="H38" s="1">
        <v>1.2200000000000001E-2</v>
      </c>
      <c r="I38" s="1"/>
      <c r="J38" s="1"/>
      <c r="K38" s="1"/>
      <c r="M38" s="1"/>
    </row>
    <row r="39" spans="1:14">
      <c r="A39" s="1" t="s">
        <v>27</v>
      </c>
      <c r="B39" s="1">
        <v>3</v>
      </c>
      <c r="C39" s="1">
        <v>64.5</v>
      </c>
      <c r="D39" s="1">
        <f t="shared" ref="D39:D43" si="13">B39*C39</f>
        <v>193.5</v>
      </c>
      <c r="E39" s="1">
        <f t="shared" ref="E39:E43" si="14">D39*C39</f>
        <v>12480.75</v>
      </c>
      <c r="F39" s="1">
        <v>59.5</v>
      </c>
      <c r="G39" s="1">
        <f>(F39-B46)/B49</f>
        <v>-1.5515572316005419</v>
      </c>
      <c r="H39" s="1">
        <v>6.0600000000000001E-2</v>
      </c>
      <c r="I39" s="1">
        <f t="shared" ref="I39:I44" si="15">H39-H38</f>
        <v>4.8399999999999999E-2</v>
      </c>
      <c r="J39" s="1">
        <f>I39*20</f>
        <v>0.96799999999999997</v>
      </c>
      <c r="K39" s="1">
        <v>1</v>
      </c>
      <c r="L39" s="1">
        <f>K39-J39</f>
        <v>3.2000000000000028E-2</v>
      </c>
      <c r="M39" s="1">
        <f>L39*L39</f>
        <v>1.0240000000000019E-3</v>
      </c>
      <c r="N39">
        <f>M39/J39</f>
        <v>1.0578512396694235E-3</v>
      </c>
    </row>
    <row r="40" spans="1:14">
      <c r="A40" s="1" t="s">
        <v>28</v>
      </c>
      <c r="B40" s="1">
        <v>5</v>
      </c>
      <c r="C40" s="1">
        <v>74.5</v>
      </c>
      <c r="D40" s="1">
        <f t="shared" si="13"/>
        <v>372.5</v>
      </c>
      <c r="E40" s="1">
        <f t="shared" si="14"/>
        <v>27751.25</v>
      </c>
      <c r="F40" s="1">
        <v>69.5</v>
      </c>
      <c r="G40" s="1">
        <f>(F40-B46)/B49</f>
        <v>-0.8463039445093864</v>
      </c>
      <c r="H40" s="1">
        <v>0.19769999999999999</v>
      </c>
      <c r="I40" s="1">
        <f t="shared" si="15"/>
        <v>0.1371</v>
      </c>
      <c r="J40" s="1">
        <f t="shared" ref="J40:J44" si="16">I40*20</f>
        <v>2.742</v>
      </c>
      <c r="K40" s="1">
        <v>3</v>
      </c>
      <c r="L40" s="1">
        <f t="shared" ref="L40:L44" si="17">K40-J40</f>
        <v>0.25800000000000001</v>
      </c>
      <c r="M40" s="1">
        <f t="shared" ref="M40:M44" si="18">L40*L40</f>
        <v>6.6563999999999998E-2</v>
      </c>
      <c r="N40">
        <f t="shared" ref="N40:N44" si="19">M40/J40</f>
        <v>2.4275711159737416E-2</v>
      </c>
    </row>
    <row r="41" spans="1:14">
      <c r="A41" s="1" t="s">
        <v>29</v>
      </c>
      <c r="B41" s="1">
        <v>6</v>
      </c>
      <c r="C41" s="1">
        <v>84.5</v>
      </c>
      <c r="D41" s="1">
        <f t="shared" si="13"/>
        <v>507</v>
      </c>
      <c r="E41" s="1">
        <f t="shared" si="14"/>
        <v>42841.5</v>
      </c>
      <c r="F41" s="1">
        <v>79.5</v>
      </c>
      <c r="G41" s="1">
        <f>(F41-B46)/B49</f>
        <v>-0.14105065741823108</v>
      </c>
      <c r="H41" s="1">
        <v>0.44429999999999997</v>
      </c>
      <c r="I41" s="1">
        <f t="shared" si="15"/>
        <v>0.24659999999999999</v>
      </c>
      <c r="J41" s="1">
        <f t="shared" si="16"/>
        <v>4.9319999999999995</v>
      </c>
      <c r="K41" s="1">
        <v>5</v>
      </c>
      <c r="L41" s="1">
        <f t="shared" si="17"/>
        <v>6.8000000000000504E-2</v>
      </c>
      <c r="M41" s="1">
        <f t="shared" si="18"/>
        <v>4.624000000000069E-3</v>
      </c>
      <c r="N41">
        <f t="shared" si="19"/>
        <v>9.3755068937552096E-4</v>
      </c>
    </row>
    <row r="42" spans="1:14">
      <c r="A42" s="1" t="s">
        <v>43</v>
      </c>
      <c r="B42" s="1">
        <v>2</v>
      </c>
      <c r="C42" s="1">
        <v>94.5</v>
      </c>
      <c r="D42" s="1">
        <f t="shared" si="13"/>
        <v>189</v>
      </c>
      <c r="E42" s="1">
        <f t="shared" si="14"/>
        <v>17860.5</v>
      </c>
      <c r="F42" s="1">
        <v>89.5</v>
      </c>
      <c r="G42" s="1">
        <f>(F42-B46)/B49</f>
        <v>0.56420262967292434</v>
      </c>
      <c r="H42" s="1">
        <v>0.71230000000000004</v>
      </c>
      <c r="I42" s="1">
        <f t="shared" si="15"/>
        <v>0.26800000000000007</v>
      </c>
      <c r="J42" s="1">
        <f t="shared" si="16"/>
        <v>5.3600000000000012</v>
      </c>
      <c r="K42" s="1">
        <v>6</v>
      </c>
      <c r="L42" s="1">
        <f t="shared" si="17"/>
        <v>0.63999999999999879</v>
      </c>
      <c r="M42" s="1">
        <f t="shared" si="18"/>
        <v>0.40959999999999847</v>
      </c>
      <c r="N42">
        <f t="shared" si="19"/>
        <v>7.6417910447760889E-2</v>
      </c>
    </row>
    <row r="43" spans="1:14">
      <c r="A43" s="1" t="s">
        <v>45</v>
      </c>
      <c r="B43" s="1">
        <v>3</v>
      </c>
      <c r="C43" s="1">
        <v>104.5</v>
      </c>
      <c r="D43" s="1">
        <f t="shared" si="13"/>
        <v>313.5</v>
      </c>
      <c r="E43" s="1">
        <f t="shared" si="14"/>
        <v>32760.75</v>
      </c>
      <c r="F43" s="1">
        <v>99.5</v>
      </c>
      <c r="G43" s="1">
        <f>(F43-B46)/B49</f>
        <v>1.2694559167640798</v>
      </c>
      <c r="H43" s="1">
        <v>0.89800000000000002</v>
      </c>
      <c r="I43" s="1">
        <f t="shared" si="15"/>
        <v>0.18569999999999998</v>
      </c>
      <c r="J43" s="1">
        <f t="shared" si="16"/>
        <v>3.7139999999999995</v>
      </c>
      <c r="K43" s="1">
        <v>2</v>
      </c>
      <c r="L43" s="1">
        <f t="shared" si="17"/>
        <v>-1.7139999999999995</v>
      </c>
      <c r="M43" s="1">
        <f t="shared" si="18"/>
        <v>2.9377959999999983</v>
      </c>
      <c r="N43">
        <f t="shared" si="19"/>
        <v>0.79100592353257904</v>
      </c>
    </row>
    <row r="44" spans="1:14">
      <c r="A44" s="3" t="s">
        <v>18</v>
      </c>
      <c r="B44" s="1">
        <v>20</v>
      </c>
      <c r="C44" s="1"/>
      <c r="D44" s="1">
        <f>D38+D39+D40+D41+D42+D43</f>
        <v>1630</v>
      </c>
      <c r="E44" s="1">
        <f>E38+E39+E40+E41+E42+E43</f>
        <v>136665</v>
      </c>
      <c r="F44" s="1">
        <v>109.5</v>
      </c>
      <c r="G44" s="1">
        <f>(F44-B46)/B49</f>
        <v>1.974709203855235</v>
      </c>
      <c r="H44" s="1">
        <v>0.97560000000000002</v>
      </c>
      <c r="I44" s="1">
        <f t="shared" si="15"/>
        <v>7.7600000000000002E-2</v>
      </c>
      <c r="J44" s="1">
        <f t="shared" si="16"/>
        <v>1.552</v>
      </c>
      <c r="K44" s="1">
        <v>3</v>
      </c>
      <c r="L44" s="1">
        <f t="shared" si="17"/>
        <v>1.448</v>
      </c>
      <c r="M44" s="1">
        <f t="shared" si="18"/>
        <v>2.0967039999999999</v>
      </c>
      <c r="N44">
        <f t="shared" si="19"/>
        <v>1.3509690721649483</v>
      </c>
    </row>
    <row r="45" spans="1:14">
      <c r="N45">
        <f>N39+N40+N41+N42+N43+N44</f>
        <v>2.2446640192340706</v>
      </c>
    </row>
    <row r="46" spans="1:14">
      <c r="A46" s="1" t="s">
        <v>33</v>
      </c>
      <c r="B46">
        <f>D44/B44</f>
        <v>81.5</v>
      </c>
    </row>
    <row r="47" spans="1:14">
      <c r="A47" s="1" t="s">
        <v>34</v>
      </c>
      <c r="B47">
        <f>(B44*E44-D44*D44)/(B44*19)</f>
        <v>201.05263157894737</v>
      </c>
    </row>
    <row r="48" spans="1:14">
      <c r="A48" s="1" t="s">
        <v>35</v>
      </c>
      <c r="B48" s="2" t="s">
        <v>70</v>
      </c>
    </row>
    <row r="49" spans="1:14">
      <c r="B49">
        <f>B47^0.5</f>
        <v>14.179302929937965</v>
      </c>
    </row>
    <row r="51" spans="1:14">
      <c r="B51" t="s">
        <v>71</v>
      </c>
    </row>
    <row r="53" spans="1:14">
      <c r="A53" t="s">
        <v>42</v>
      </c>
    </row>
    <row r="54" spans="1:14">
      <c r="A54" s="1" t="s">
        <v>21</v>
      </c>
      <c r="B54" s="1" t="s">
        <v>22</v>
      </c>
      <c r="C54" s="1" t="s">
        <v>23</v>
      </c>
      <c r="D54" s="1" t="s">
        <v>24</v>
      </c>
      <c r="E54" s="1" t="s">
        <v>25</v>
      </c>
      <c r="F54" s="1" t="s">
        <v>30</v>
      </c>
      <c r="G54" s="1" t="s">
        <v>36</v>
      </c>
      <c r="H54" s="1" t="s">
        <v>37</v>
      </c>
      <c r="I54" s="1" t="s">
        <v>31</v>
      </c>
      <c r="J54" s="1" t="s">
        <v>38</v>
      </c>
      <c r="K54" s="1" t="s">
        <v>32</v>
      </c>
      <c r="L54" s="1" t="s">
        <v>39</v>
      </c>
      <c r="M54" s="1" t="s">
        <v>40</v>
      </c>
      <c r="N54" s="1" t="s">
        <v>41</v>
      </c>
    </row>
    <row r="55" spans="1:14">
      <c r="A55" s="1" t="s">
        <v>28</v>
      </c>
      <c r="B55" s="1">
        <v>1</v>
      </c>
      <c r="C55" s="1">
        <v>74.5</v>
      </c>
      <c r="D55" s="1">
        <f>B55*C55</f>
        <v>74.5</v>
      </c>
      <c r="E55" s="1">
        <f>D55*C55</f>
        <v>5550.25</v>
      </c>
      <c r="F55" s="1">
        <v>69.5</v>
      </c>
      <c r="G55" s="1">
        <f>(F55-B62)/B65</f>
        <v>-2.5714781741247581</v>
      </c>
      <c r="H55" s="1">
        <v>5.1000000000000004E-3</v>
      </c>
      <c r="I55" s="1"/>
      <c r="J55" s="1"/>
      <c r="K55" s="1"/>
      <c r="M55" s="1"/>
    </row>
    <row r="56" spans="1:14">
      <c r="A56" s="1" t="s">
        <v>29</v>
      </c>
      <c r="B56" s="1">
        <v>7</v>
      </c>
      <c r="C56" s="1">
        <v>84.5</v>
      </c>
      <c r="D56" s="1">
        <f t="shared" ref="D56:D58" si="20">B56*C56</f>
        <v>591.5</v>
      </c>
      <c r="E56" s="1">
        <f t="shared" ref="E56:E58" si="21">D56*C56</f>
        <v>49981.75</v>
      </c>
      <c r="F56" s="1">
        <v>79.5</v>
      </c>
      <c r="G56" s="1">
        <f>(F56-B62)/B65</f>
        <v>-1.4534441853748632</v>
      </c>
      <c r="H56" s="1">
        <v>7.3499999999999996E-2</v>
      </c>
      <c r="I56" s="1">
        <f>H56-H55</f>
        <v>6.8399999999999989E-2</v>
      </c>
      <c r="J56" s="1">
        <f>I56*20</f>
        <v>1.3679999999999999</v>
      </c>
      <c r="K56" s="1">
        <v>1</v>
      </c>
      <c r="L56" s="1">
        <f>K56-J56</f>
        <v>-0.36799999999999988</v>
      </c>
      <c r="M56" s="1">
        <f>L56*L56</f>
        <v>0.13542399999999991</v>
      </c>
      <c r="N56">
        <f>M56/J56</f>
        <v>9.8994152046783565E-2</v>
      </c>
    </row>
    <row r="57" spans="1:14">
      <c r="A57" s="1" t="s">
        <v>43</v>
      </c>
      <c r="B57" s="1">
        <v>7</v>
      </c>
      <c r="C57" s="1">
        <v>94.5</v>
      </c>
      <c r="D57" s="1">
        <f t="shared" si="20"/>
        <v>661.5</v>
      </c>
      <c r="E57" s="1">
        <f t="shared" si="21"/>
        <v>62511.75</v>
      </c>
      <c r="F57" s="1">
        <v>89.5</v>
      </c>
      <c r="G57" s="1">
        <f>(F57-B62)/B65</f>
        <v>-0.33541019662496846</v>
      </c>
      <c r="H57" s="1">
        <v>0.3669</v>
      </c>
      <c r="I57" s="1">
        <f>H57-H56</f>
        <v>0.29339999999999999</v>
      </c>
      <c r="J57" s="1">
        <f t="shared" ref="J57:J59" si="22">I57*20</f>
        <v>5.8680000000000003</v>
      </c>
      <c r="K57" s="1">
        <v>7</v>
      </c>
      <c r="L57" s="1">
        <f t="shared" ref="L57:L59" si="23">K57-J57</f>
        <v>1.1319999999999997</v>
      </c>
      <c r="M57" s="1">
        <f t="shared" ref="M57:M59" si="24">L57*L57</f>
        <v>1.2814239999999992</v>
      </c>
      <c r="N57">
        <f t="shared" ref="N57:N59" si="25">M57/J57</f>
        <v>0.21837491479209256</v>
      </c>
    </row>
    <row r="58" spans="1:14">
      <c r="A58" s="1" t="s">
        <v>45</v>
      </c>
      <c r="B58" s="1">
        <v>5</v>
      </c>
      <c r="C58" s="1">
        <v>104.5</v>
      </c>
      <c r="D58" s="1">
        <f t="shared" si="20"/>
        <v>522.5</v>
      </c>
      <c r="E58" s="1">
        <f t="shared" si="21"/>
        <v>54601.25</v>
      </c>
      <c r="F58" s="1">
        <v>99.5</v>
      </c>
      <c r="G58" s="1">
        <f>(F58-B62)/B65</f>
        <v>0.78262379212492639</v>
      </c>
      <c r="H58" s="1">
        <v>0.7823</v>
      </c>
      <c r="I58" s="1">
        <f>H58-H57</f>
        <v>0.41539999999999999</v>
      </c>
      <c r="J58" s="1">
        <f t="shared" si="22"/>
        <v>8.3079999999999998</v>
      </c>
      <c r="K58" s="1">
        <v>7</v>
      </c>
      <c r="L58" s="1">
        <f t="shared" si="23"/>
        <v>-1.3079999999999998</v>
      </c>
      <c r="M58" s="1">
        <f t="shared" si="24"/>
        <v>1.7108639999999995</v>
      </c>
      <c r="N58">
        <f t="shared" si="25"/>
        <v>0.20592970630717375</v>
      </c>
    </row>
    <row r="59" spans="1:14">
      <c r="A59" s="3" t="s">
        <v>18</v>
      </c>
      <c r="B59" s="1">
        <v>20</v>
      </c>
      <c r="C59" s="1"/>
      <c r="D59" s="1">
        <f>D55+D56+D57+D58</f>
        <v>1850</v>
      </c>
      <c r="E59" s="1">
        <f>E55+E56+E57+E58</f>
        <v>172645</v>
      </c>
      <c r="F59" s="1">
        <v>109.5</v>
      </c>
      <c r="G59" s="1">
        <f>(F59-B62)/B65</f>
        <v>1.9006577808748211</v>
      </c>
      <c r="H59" s="1">
        <v>0.97130000000000005</v>
      </c>
      <c r="I59" s="1">
        <f>H59-H58</f>
        <v>0.18900000000000006</v>
      </c>
      <c r="J59" s="1">
        <f t="shared" si="22"/>
        <v>3.7800000000000011</v>
      </c>
      <c r="K59" s="1">
        <v>5</v>
      </c>
      <c r="L59" s="1">
        <f t="shared" si="23"/>
        <v>1.2199999999999989</v>
      </c>
      <c r="M59" s="1">
        <f t="shared" si="24"/>
        <v>1.4883999999999973</v>
      </c>
      <c r="N59">
        <f t="shared" si="25"/>
        <v>0.39375661375661292</v>
      </c>
    </row>
    <row r="60" spans="1:14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>
        <f>N56+N57+N58+N59</f>
        <v>0.91705538690266275</v>
      </c>
    </row>
    <row r="61" spans="1:14">
      <c r="B61" s="1"/>
      <c r="C61" s="1"/>
      <c r="F61" s="1"/>
      <c r="G61" s="1"/>
      <c r="H61" s="1"/>
      <c r="I61" s="1"/>
      <c r="J61" s="1"/>
      <c r="K61" s="1"/>
      <c r="L61" s="1"/>
      <c r="M61" s="1"/>
    </row>
    <row r="62" spans="1:14">
      <c r="A62" s="1" t="s">
        <v>33</v>
      </c>
      <c r="B62">
        <f>D59/B59</f>
        <v>92.5</v>
      </c>
    </row>
    <row r="63" spans="1:14">
      <c r="A63" s="1" t="s">
        <v>34</v>
      </c>
      <c r="B63">
        <f>(B59*E59-D59*D59)/(B59*19)</f>
        <v>80</v>
      </c>
    </row>
    <row r="64" spans="1:14">
      <c r="A64" s="1" t="s">
        <v>35</v>
      </c>
      <c r="B64" s="2" t="s">
        <v>68</v>
      </c>
    </row>
    <row r="65" spans="2:2">
      <c r="B65">
        <f>B63^0.5</f>
        <v>8.9442719099991592</v>
      </c>
    </row>
    <row r="67" spans="2:2">
      <c r="B67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3"/>
  <sheetViews>
    <sheetView topLeftCell="A4" workbookViewId="0">
      <selection activeCell="H16" sqref="H16"/>
    </sheetView>
  </sheetViews>
  <sheetFormatPr defaultRowHeight="15"/>
  <sheetData>
    <row r="1" spans="1:7">
      <c r="A1" t="s">
        <v>20</v>
      </c>
    </row>
    <row r="2" spans="1:7">
      <c r="A2" t="s">
        <v>46</v>
      </c>
      <c r="C2">
        <v>201.05260000000001</v>
      </c>
    </row>
    <row r="3" spans="1:7">
      <c r="A3" t="s">
        <v>47</v>
      </c>
      <c r="C3">
        <v>181.84209999999999</v>
      </c>
    </row>
    <row r="4" spans="1:7">
      <c r="A4" t="s">
        <v>48</v>
      </c>
      <c r="C4">
        <v>20</v>
      </c>
    </row>
    <row r="5" spans="1:7">
      <c r="A5" t="s">
        <v>49</v>
      </c>
      <c r="C5">
        <v>20</v>
      </c>
    </row>
    <row r="6" spans="1:7">
      <c r="A6" t="s">
        <v>50</v>
      </c>
    </row>
    <row r="7" spans="1:7">
      <c r="A7" t="s">
        <v>52</v>
      </c>
      <c r="B7" t="s">
        <v>51</v>
      </c>
    </row>
    <row r="8" spans="1:7">
      <c r="B8">
        <f xml:space="preserve"> C2/C3</f>
        <v>1.1056438525511971</v>
      </c>
    </row>
    <row r="9" spans="1:7">
      <c r="A9" t="s">
        <v>54</v>
      </c>
      <c r="G9">
        <v>2.5030000000000001</v>
      </c>
    </row>
    <row r="10" spans="1:7">
      <c r="A10" t="s">
        <v>53</v>
      </c>
      <c r="D10">
        <f>1/G9</f>
        <v>0.39952057530962842</v>
      </c>
    </row>
    <row r="11" spans="1:7">
      <c r="A11" t="s">
        <v>72</v>
      </c>
    </row>
    <row r="13" spans="1:7">
      <c r="A13" t="s">
        <v>42</v>
      </c>
    </row>
    <row r="14" spans="1:7">
      <c r="A14" t="s">
        <v>46</v>
      </c>
      <c r="C14">
        <v>80</v>
      </c>
    </row>
    <row r="15" spans="1:7">
      <c r="A15" t="s">
        <v>47</v>
      </c>
      <c r="C15">
        <v>85.263159999999999</v>
      </c>
    </row>
    <row r="16" spans="1:7">
      <c r="A16" t="s">
        <v>48</v>
      </c>
      <c r="C16">
        <v>20</v>
      </c>
    </row>
    <row r="17" spans="1:7">
      <c r="A17" t="s">
        <v>49</v>
      </c>
      <c r="C17">
        <v>20</v>
      </c>
    </row>
    <row r="18" spans="1:7">
      <c r="A18" t="s">
        <v>50</v>
      </c>
    </row>
    <row r="19" spans="1:7">
      <c r="A19" t="s">
        <v>52</v>
      </c>
      <c r="B19" t="s">
        <v>51</v>
      </c>
    </row>
    <row r="20" spans="1:7">
      <c r="B20">
        <f xml:space="preserve"> C14/C15</f>
        <v>0.93827158177107206</v>
      </c>
    </row>
    <row r="21" spans="1:7">
      <c r="A21" t="s">
        <v>73</v>
      </c>
      <c r="G21">
        <v>2.8740000000000001</v>
      </c>
    </row>
    <row r="22" spans="1:7">
      <c r="A22" t="s">
        <v>53</v>
      </c>
      <c r="D22">
        <f>1/G21</f>
        <v>0.34794711203897005</v>
      </c>
    </row>
    <row r="23" spans="1:7">
      <c r="A23" t="s">
        <v>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U54"/>
  <sheetViews>
    <sheetView tabSelected="1" topLeftCell="A37" workbookViewId="0">
      <selection activeCell="A61" sqref="A61"/>
    </sheetView>
  </sheetViews>
  <sheetFormatPr defaultRowHeight="15"/>
  <cols>
    <col min="1" max="1" width="7.5703125" customWidth="1"/>
    <col min="2" max="2" width="10" bestFit="1" customWidth="1"/>
    <col min="3" max="3" width="11.28515625" customWidth="1"/>
  </cols>
  <sheetData>
    <row r="1" spans="1:21">
      <c r="A1" t="s">
        <v>55</v>
      </c>
    </row>
    <row r="2" spans="1:21">
      <c r="A2" t="s">
        <v>75</v>
      </c>
      <c r="U2" s="4" t="s">
        <v>83</v>
      </c>
    </row>
    <row r="3" spans="1:21">
      <c r="A3" t="s">
        <v>76</v>
      </c>
      <c r="U3" s="4" t="s">
        <v>84</v>
      </c>
    </row>
    <row r="5" spans="1:21">
      <c r="A5" t="s">
        <v>77</v>
      </c>
    </row>
    <row r="6" spans="1:21">
      <c r="A6" s="1" t="s">
        <v>78</v>
      </c>
      <c r="B6" s="1" t="s">
        <v>80</v>
      </c>
      <c r="C6" s="1" t="s">
        <v>81</v>
      </c>
      <c r="D6" s="1" t="s">
        <v>82</v>
      </c>
    </row>
    <row r="7" spans="1:21">
      <c r="A7" s="1">
        <v>75</v>
      </c>
      <c r="B7" s="1">
        <v>89.25</v>
      </c>
      <c r="C7" s="1">
        <f>A7-B7</f>
        <v>-14.25</v>
      </c>
      <c r="D7">
        <f>C7*C7</f>
        <v>203.0625</v>
      </c>
    </row>
    <row r="8" spans="1:21">
      <c r="A8" s="1">
        <v>80</v>
      </c>
      <c r="B8" s="1">
        <v>89.25</v>
      </c>
      <c r="C8" s="1">
        <f t="shared" ref="C8:C46" si="0">A8-B8</f>
        <v>-9.25</v>
      </c>
      <c r="D8">
        <f t="shared" ref="D8:D46" si="1">C8*C8</f>
        <v>85.5625</v>
      </c>
    </row>
    <row r="9" spans="1:21">
      <c r="A9" s="1">
        <v>80</v>
      </c>
      <c r="B9" s="1">
        <v>89.25</v>
      </c>
      <c r="C9" s="1">
        <f t="shared" si="0"/>
        <v>-9.25</v>
      </c>
      <c r="D9">
        <f t="shared" si="1"/>
        <v>85.5625</v>
      </c>
    </row>
    <row r="10" spans="1:21">
      <c r="A10" s="1">
        <v>70</v>
      </c>
      <c r="B10" s="1">
        <v>89.25</v>
      </c>
      <c r="C10" s="1">
        <f t="shared" si="0"/>
        <v>-19.25</v>
      </c>
      <c r="D10">
        <f t="shared" si="1"/>
        <v>370.5625</v>
      </c>
    </row>
    <row r="11" spans="1:21">
      <c r="A11" s="1">
        <v>90</v>
      </c>
      <c r="B11" s="1">
        <v>89.25</v>
      </c>
      <c r="C11" s="1">
        <f t="shared" si="0"/>
        <v>0.75</v>
      </c>
      <c r="D11">
        <f t="shared" si="1"/>
        <v>0.5625</v>
      </c>
    </row>
    <row r="12" spans="1:21">
      <c r="A12" s="1">
        <v>85</v>
      </c>
      <c r="B12" s="1">
        <v>89.25</v>
      </c>
      <c r="C12" s="1">
        <f t="shared" si="0"/>
        <v>-4.25</v>
      </c>
      <c r="D12">
        <f t="shared" si="1"/>
        <v>18.0625</v>
      </c>
    </row>
    <row r="13" spans="1:21">
      <c r="A13" s="1">
        <v>80</v>
      </c>
      <c r="B13" s="1">
        <v>89.25</v>
      </c>
      <c r="C13" s="1">
        <f t="shared" si="0"/>
        <v>-9.25</v>
      </c>
      <c r="D13">
        <f t="shared" si="1"/>
        <v>85.5625</v>
      </c>
    </row>
    <row r="14" spans="1:21">
      <c r="A14" s="1">
        <v>90</v>
      </c>
      <c r="B14" s="1">
        <v>89.25</v>
      </c>
      <c r="C14" s="1">
        <f t="shared" si="0"/>
        <v>0.75</v>
      </c>
      <c r="D14">
        <f t="shared" si="1"/>
        <v>0.5625</v>
      </c>
    </row>
    <row r="15" spans="1:21">
      <c r="A15" s="1">
        <v>80</v>
      </c>
      <c r="B15" s="1">
        <v>89.25</v>
      </c>
      <c r="C15" s="1">
        <f t="shared" si="0"/>
        <v>-9.25</v>
      </c>
      <c r="D15">
        <f t="shared" si="1"/>
        <v>85.5625</v>
      </c>
    </row>
    <row r="16" spans="1:21">
      <c r="A16" s="1">
        <v>95</v>
      </c>
      <c r="B16" s="1">
        <v>89.25</v>
      </c>
      <c r="C16" s="1">
        <f t="shared" si="0"/>
        <v>5.75</v>
      </c>
      <c r="D16">
        <f t="shared" si="1"/>
        <v>33.0625</v>
      </c>
    </row>
    <row r="17" spans="1:4">
      <c r="A17" s="1">
        <v>85</v>
      </c>
      <c r="B17" s="1">
        <v>89.25</v>
      </c>
      <c r="C17" s="1">
        <f t="shared" si="0"/>
        <v>-4.25</v>
      </c>
      <c r="D17">
        <f t="shared" si="1"/>
        <v>18.0625</v>
      </c>
    </row>
    <row r="18" spans="1:4">
      <c r="A18" s="1">
        <v>90</v>
      </c>
      <c r="B18" s="1">
        <v>89.25</v>
      </c>
      <c r="C18" s="1">
        <f t="shared" si="0"/>
        <v>0.75</v>
      </c>
      <c r="D18">
        <f t="shared" si="1"/>
        <v>0.5625</v>
      </c>
    </row>
    <row r="19" spans="1:4">
      <c r="A19" s="1">
        <v>95</v>
      </c>
      <c r="B19" s="1">
        <v>89.25</v>
      </c>
      <c r="C19" s="1">
        <f t="shared" si="0"/>
        <v>5.75</v>
      </c>
      <c r="D19">
        <f t="shared" si="1"/>
        <v>33.0625</v>
      </c>
    </row>
    <row r="20" spans="1:4">
      <c r="A20" s="1">
        <v>90</v>
      </c>
      <c r="B20" s="1">
        <v>89.25</v>
      </c>
      <c r="C20" s="1">
        <f t="shared" si="0"/>
        <v>0.75</v>
      </c>
      <c r="D20">
        <f t="shared" si="1"/>
        <v>0.5625</v>
      </c>
    </row>
    <row r="21" spans="1:4">
      <c r="A21" s="1">
        <v>100</v>
      </c>
      <c r="B21" s="1">
        <v>89.25</v>
      </c>
      <c r="C21" s="1">
        <f t="shared" si="0"/>
        <v>10.75</v>
      </c>
      <c r="D21">
        <f t="shared" si="1"/>
        <v>115.5625</v>
      </c>
    </row>
    <row r="22" spans="1:4">
      <c r="A22" s="1">
        <v>100</v>
      </c>
      <c r="B22" s="1">
        <v>89.25</v>
      </c>
      <c r="C22" s="1">
        <f t="shared" si="0"/>
        <v>10.75</v>
      </c>
      <c r="D22">
        <f t="shared" si="1"/>
        <v>115.5625</v>
      </c>
    </row>
    <row r="23" spans="1:4">
      <c r="A23" s="1">
        <v>95</v>
      </c>
      <c r="B23" s="1">
        <v>89.25</v>
      </c>
      <c r="C23" s="1">
        <f t="shared" si="0"/>
        <v>5.75</v>
      </c>
      <c r="D23">
        <f t="shared" si="1"/>
        <v>33.0625</v>
      </c>
    </row>
    <row r="24" spans="1:4">
      <c r="A24" s="1">
        <v>95</v>
      </c>
      <c r="B24" s="1">
        <v>89.25</v>
      </c>
      <c r="C24" s="1">
        <f t="shared" si="0"/>
        <v>5.75</v>
      </c>
      <c r="D24">
        <f t="shared" si="1"/>
        <v>33.0625</v>
      </c>
    </row>
    <row r="25" spans="1:4">
      <c r="A25" s="1">
        <v>100</v>
      </c>
      <c r="B25" s="1">
        <v>89.25</v>
      </c>
      <c r="C25" s="1">
        <f t="shared" si="0"/>
        <v>10.75</v>
      </c>
      <c r="D25">
        <f t="shared" si="1"/>
        <v>115.5625</v>
      </c>
    </row>
    <row r="26" spans="1:4">
      <c r="A26" s="1">
        <v>100</v>
      </c>
      <c r="B26" s="1">
        <v>89.25</v>
      </c>
      <c r="C26" s="1">
        <f t="shared" si="0"/>
        <v>10.75</v>
      </c>
      <c r="D26">
        <f t="shared" si="1"/>
        <v>115.5625</v>
      </c>
    </row>
    <row r="27" spans="1:4">
      <c r="A27" s="1">
        <v>80</v>
      </c>
      <c r="B27" s="1">
        <v>89.25</v>
      </c>
      <c r="C27" s="1">
        <f t="shared" si="0"/>
        <v>-9.25</v>
      </c>
      <c r="D27">
        <f t="shared" si="1"/>
        <v>85.5625</v>
      </c>
    </row>
    <row r="28" spans="1:4">
      <c r="A28" s="1">
        <v>85</v>
      </c>
      <c r="B28" s="1">
        <v>89.25</v>
      </c>
      <c r="C28" s="1">
        <f t="shared" si="0"/>
        <v>-4.25</v>
      </c>
      <c r="D28">
        <f t="shared" si="1"/>
        <v>18.0625</v>
      </c>
    </row>
    <row r="29" spans="1:4">
      <c r="A29" s="1">
        <v>80</v>
      </c>
      <c r="B29" s="1">
        <v>89.25</v>
      </c>
      <c r="C29" s="1">
        <f t="shared" si="0"/>
        <v>-9.25</v>
      </c>
      <c r="D29">
        <f t="shared" si="1"/>
        <v>85.5625</v>
      </c>
    </row>
    <row r="30" spans="1:4">
      <c r="A30" s="1">
        <v>70</v>
      </c>
      <c r="B30" s="1">
        <v>89.25</v>
      </c>
      <c r="C30" s="1">
        <f t="shared" si="0"/>
        <v>-19.25</v>
      </c>
      <c r="D30">
        <f t="shared" si="1"/>
        <v>370.5625</v>
      </c>
    </row>
    <row r="31" spans="1:4">
      <c r="A31" s="1">
        <v>90</v>
      </c>
      <c r="B31" s="1">
        <v>89.25</v>
      </c>
      <c r="C31" s="1">
        <f t="shared" si="0"/>
        <v>0.75</v>
      </c>
      <c r="D31">
        <f t="shared" si="1"/>
        <v>0.5625</v>
      </c>
    </row>
    <row r="32" spans="1:4">
      <c r="A32" s="1">
        <v>85</v>
      </c>
      <c r="B32" s="1">
        <v>89.25</v>
      </c>
      <c r="C32" s="1">
        <f t="shared" si="0"/>
        <v>-4.25</v>
      </c>
      <c r="D32">
        <f t="shared" si="1"/>
        <v>18.0625</v>
      </c>
    </row>
    <row r="33" spans="1:4">
      <c r="A33" s="1">
        <v>80</v>
      </c>
      <c r="B33" s="1">
        <v>89.25</v>
      </c>
      <c r="C33" s="1">
        <f t="shared" si="0"/>
        <v>-9.25</v>
      </c>
      <c r="D33">
        <f t="shared" si="1"/>
        <v>85.5625</v>
      </c>
    </row>
    <row r="34" spans="1:4">
      <c r="A34" s="1">
        <v>95</v>
      </c>
      <c r="B34" s="1">
        <v>89.25</v>
      </c>
      <c r="C34" s="1">
        <f t="shared" si="0"/>
        <v>5.75</v>
      </c>
      <c r="D34">
        <f t="shared" si="1"/>
        <v>33.0625</v>
      </c>
    </row>
    <row r="35" spans="1:4">
      <c r="A35" s="1">
        <v>80</v>
      </c>
      <c r="B35" s="1">
        <v>89.25</v>
      </c>
      <c r="C35" s="1">
        <f t="shared" si="0"/>
        <v>-9.25</v>
      </c>
      <c r="D35">
        <f t="shared" si="1"/>
        <v>85.5625</v>
      </c>
    </row>
    <row r="36" spans="1:4">
      <c r="A36" s="1">
        <v>95</v>
      </c>
      <c r="B36" s="1">
        <v>89.25</v>
      </c>
      <c r="C36" s="1">
        <f t="shared" si="0"/>
        <v>5.75</v>
      </c>
      <c r="D36">
        <f t="shared" si="1"/>
        <v>33.0625</v>
      </c>
    </row>
    <row r="37" spans="1:4">
      <c r="A37" s="1">
        <v>85</v>
      </c>
      <c r="B37" s="1">
        <v>89.25</v>
      </c>
      <c r="C37" s="1">
        <f t="shared" si="0"/>
        <v>-4.25</v>
      </c>
      <c r="D37">
        <f t="shared" si="1"/>
        <v>18.0625</v>
      </c>
    </row>
    <row r="38" spans="1:4">
      <c r="A38" s="1">
        <v>90</v>
      </c>
      <c r="B38" s="1">
        <v>89.25</v>
      </c>
      <c r="C38" s="1">
        <f t="shared" si="0"/>
        <v>0.75</v>
      </c>
      <c r="D38">
        <f t="shared" si="1"/>
        <v>0.5625</v>
      </c>
    </row>
    <row r="39" spans="1:4">
      <c r="A39" s="1">
        <v>95</v>
      </c>
      <c r="B39" s="1">
        <v>89.25</v>
      </c>
      <c r="C39" s="1">
        <f t="shared" si="0"/>
        <v>5.75</v>
      </c>
      <c r="D39">
        <f t="shared" si="1"/>
        <v>33.0625</v>
      </c>
    </row>
    <row r="40" spans="1:4">
      <c r="A40" s="1">
        <v>90</v>
      </c>
      <c r="B40" s="1">
        <v>89.25</v>
      </c>
      <c r="C40" s="1">
        <f t="shared" si="0"/>
        <v>0.75</v>
      </c>
      <c r="D40">
        <f t="shared" si="1"/>
        <v>0.5625</v>
      </c>
    </row>
    <row r="41" spans="1:4">
      <c r="A41" s="1">
        <v>100</v>
      </c>
      <c r="B41" s="1">
        <v>89.25</v>
      </c>
      <c r="C41" s="1">
        <f t="shared" si="0"/>
        <v>10.75</v>
      </c>
      <c r="D41">
        <f t="shared" si="1"/>
        <v>115.5625</v>
      </c>
    </row>
    <row r="42" spans="1:4">
      <c r="A42" s="1">
        <v>100</v>
      </c>
      <c r="B42" s="1">
        <v>89.25</v>
      </c>
      <c r="C42" s="1">
        <f t="shared" si="0"/>
        <v>10.75</v>
      </c>
      <c r="D42">
        <f t="shared" si="1"/>
        <v>115.5625</v>
      </c>
    </row>
    <row r="43" spans="1:4">
      <c r="A43" s="1">
        <v>95</v>
      </c>
      <c r="B43" s="1">
        <v>89.25</v>
      </c>
      <c r="C43" s="1">
        <f t="shared" si="0"/>
        <v>5.75</v>
      </c>
      <c r="D43">
        <f t="shared" si="1"/>
        <v>33.0625</v>
      </c>
    </row>
    <row r="44" spans="1:4">
      <c r="A44" s="1">
        <v>100</v>
      </c>
      <c r="B44" s="1">
        <v>89.25</v>
      </c>
      <c r="C44" s="1">
        <f t="shared" si="0"/>
        <v>10.75</v>
      </c>
      <c r="D44">
        <f t="shared" si="1"/>
        <v>115.5625</v>
      </c>
    </row>
    <row r="45" spans="1:4">
      <c r="A45" s="1">
        <v>100</v>
      </c>
      <c r="B45" s="1">
        <v>89.25</v>
      </c>
      <c r="C45" s="1">
        <f t="shared" si="0"/>
        <v>10.75</v>
      </c>
      <c r="D45">
        <f t="shared" si="1"/>
        <v>115.5625</v>
      </c>
    </row>
    <row r="46" spans="1:4">
      <c r="A46" s="1">
        <v>100</v>
      </c>
      <c r="B46" s="1">
        <v>89.25</v>
      </c>
      <c r="C46" s="1">
        <f t="shared" si="0"/>
        <v>10.75</v>
      </c>
      <c r="D46">
        <f t="shared" si="1"/>
        <v>115.5625</v>
      </c>
    </row>
    <row r="47" spans="1:4">
      <c r="A47" t="s">
        <v>79</v>
      </c>
      <c r="B47">
        <f>A7+A8+A9+A10+A11+A12+A13+A14+A15+A16+A17+A18+A19+A20+A21+A22+A23+A24+A25+A26+A27+A28+A29+A30+A31+A32+A33+A34+A35+A36+A37+A38+A39+A40+A41+A42+A43+A44+A45+A46</f>
        <v>3570</v>
      </c>
      <c r="D47">
        <f>D7+D8+D9+D10+D11+D12+D13+D14+D15+D16+D17+D18+D19+D20+D21+D22+D23+D24+D25+D26+D27+D28+D29+D30+D31+D32+D33+D34+D35+D36+D37+D38+D39+D40+D41+D42+D43+D44+D45+D46</f>
        <v>3027.5</v>
      </c>
    </row>
    <row r="48" spans="1:4">
      <c r="A48" t="s">
        <v>80</v>
      </c>
      <c r="B48">
        <f>B47/40</f>
        <v>89.25</v>
      </c>
    </row>
    <row r="49" spans="1:2">
      <c r="A49" t="s">
        <v>34</v>
      </c>
      <c r="B49">
        <f>D47/19</f>
        <v>159.34210526315789</v>
      </c>
    </row>
    <row r="50" spans="1:2">
      <c r="A50" t="s">
        <v>17</v>
      </c>
      <c r="B50">
        <f>B49^0.5</f>
        <v>12.623078280005947</v>
      </c>
    </row>
    <row r="51" spans="1:2">
      <c r="A51" s="4" t="s">
        <v>85</v>
      </c>
      <c r="B51">
        <v>60</v>
      </c>
    </row>
    <row r="52" spans="1:2">
      <c r="A52" t="s">
        <v>86</v>
      </c>
      <c r="B52">
        <f>(B48-B51)/(B50/(40^0.5))</f>
        <v>14.655160889944433</v>
      </c>
    </row>
    <row r="53" spans="1:2">
      <c r="A53" t="s">
        <v>87</v>
      </c>
    </row>
    <row r="54" spans="1:2">
      <c r="A54" t="s">
        <v>88</v>
      </c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Kontrol</vt:lpstr>
      <vt:lpstr>Eksperimen</vt:lpstr>
      <vt:lpstr>EFEKTIVITAS &amp; PENINGKATAN</vt:lpstr>
      <vt:lpstr>STANDAR DEVIASI</vt:lpstr>
      <vt:lpstr>UJI NORMALITAS</vt:lpstr>
      <vt:lpstr>UJI HOMOGENITAS</vt:lpstr>
      <vt:lpstr>UJI HIPOTESIS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2022-02-05T13:04:48Z</dcterms:created>
  <dcterms:modified xsi:type="dcterms:W3CDTF">2022-03-17T08:32:32Z</dcterms:modified>
</cp:coreProperties>
</file>