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y Nurasiah\Documents\01. S1 DESY\G-DRIVE\"/>
    </mc:Choice>
  </mc:AlternateContent>
  <xr:revisionPtr revIDLastSave="0" documentId="13_ncr:1_{296D7675-C8B5-4004-A6A2-7D3BDF0F3C81}" xr6:coauthVersionLast="47" xr6:coauthVersionMax="47" xr10:uidLastSave="{00000000-0000-0000-0000-000000000000}"/>
  <bookViews>
    <workbookView xWindow="-110" yWindow="-110" windowWidth="19420" windowHeight="10420" activeTab="2" xr2:uid="{181200E2-6FE7-401B-A91D-A2D7DA0D211B}"/>
  </bookViews>
  <sheets>
    <sheet name="Hasil Post-Test" sheetId="8" r:id="rId1"/>
    <sheet name="Responden Penelitian" sheetId="9" r:id="rId2"/>
    <sheet name="Diagram Frekuensi" sheetId="10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0" l="1"/>
  <c r="J8" i="10"/>
  <c r="J7" i="10"/>
  <c r="J6" i="10"/>
  <c r="J5" i="10"/>
  <c r="J4" i="10"/>
  <c r="J3" i="10"/>
  <c r="I13" i="10"/>
  <c r="J13" i="10" s="1"/>
  <c r="E18" i="10"/>
  <c r="E12" i="10" a="1"/>
  <c r="E12" i="10" s="1"/>
  <c r="D5" i="10"/>
  <c r="D4" i="10"/>
  <c r="D3" i="10"/>
  <c r="D7" i="10" s="1"/>
  <c r="D12" i="10"/>
  <c r="C13" i="10" s="1"/>
  <c r="D13" i="10" s="1"/>
  <c r="D6" i="10"/>
  <c r="I14" i="10" l="1"/>
  <c r="J14" i="10" s="1"/>
  <c r="I15" i="10" s="1"/>
  <c r="J15" i="10" s="1"/>
  <c r="I16" i="10" s="1"/>
  <c r="J16" i="10" s="1"/>
  <c r="I17" i="10" s="1"/>
  <c r="J17" i="10" s="1"/>
  <c r="E14" i="10"/>
  <c r="E17" i="10"/>
  <c r="E13" i="10"/>
  <c r="E15" i="10"/>
  <c r="E16" i="10"/>
  <c r="D8" i="10"/>
  <c r="C14" i="10"/>
  <c r="D14" i="10" s="1"/>
  <c r="C15" i="10" s="1"/>
  <c r="D15" i="10" s="1"/>
  <c r="C16" i="10" s="1"/>
  <c r="D16" i="10" s="1"/>
  <c r="C17" i="10" s="1"/>
  <c r="D17" i="10" s="1"/>
  <c r="K12" i="10" l="1" a="1"/>
  <c r="K15" i="10" l="1"/>
  <c r="K16" i="10"/>
  <c r="K14" i="10"/>
  <c r="K12" i="10"/>
  <c r="K18" i="10" s="1"/>
  <c r="K17" i="10"/>
  <c r="K13" i="10"/>
  <c r="F45" i="9" l="1"/>
  <c r="G45" i="9" s="1"/>
  <c r="F44" i="9"/>
  <c r="G44" i="9" s="1"/>
  <c r="F43" i="9"/>
  <c r="G43" i="9" s="1"/>
  <c r="F42" i="9"/>
  <c r="G42" i="9"/>
  <c r="E45" i="9"/>
  <c r="E44" i="9"/>
  <c r="E43" i="9"/>
  <c r="E42" i="9"/>
  <c r="D45" i="9"/>
  <c r="D44" i="9"/>
  <c r="D43" i="9"/>
  <c r="D42" i="9"/>
  <c r="C45" i="9"/>
  <c r="C44" i="9"/>
  <c r="C43" i="9"/>
  <c r="C42" i="9"/>
  <c r="B45" i="9"/>
  <c r="B44" i="9"/>
  <c r="B43" i="9"/>
  <c r="B42" i="9"/>
  <c r="W34" i="9"/>
  <c r="K37" i="9"/>
  <c r="N35" i="9"/>
  <c r="N33" i="9"/>
  <c r="N34" i="9"/>
  <c r="O32" i="9"/>
  <c r="P32" i="9"/>
  <c r="Q32" i="9"/>
  <c r="R32" i="9"/>
  <c r="S32" i="9"/>
  <c r="T32" i="9"/>
  <c r="U32" i="9"/>
  <c r="N32" i="9"/>
  <c r="B38" i="9"/>
  <c r="E38" i="9"/>
  <c r="B37" i="9"/>
  <c r="B36" i="9"/>
  <c r="T34" i="9"/>
  <c r="T35" i="9" s="1"/>
  <c r="S34" i="9"/>
  <c r="S35" i="9" s="1"/>
  <c r="Q34" i="9"/>
  <c r="Q35" i="9" s="1"/>
  <c r="V33" i="9"/>
  <c r="T33" i="9"/>
  <c r="S33" i="9"/>
  <c r="Q33" i="9"/>
  <c r="W31" i="9"/>
  <c r="V31" i="9"/>
  <c r="V30" i="9"/>
  <c r="W30" i="9" s="1"/>
  <c r="W29" i="9"/>
  <c r="V29" i="9"/>
  <c r="V28" i="9"/>
  <c r="W28" i="9" s="1"/>
  <c r="W27" i="9"/>
  <c r="V27" i="9"/>
  <c r="V26" i="9"/>
  <c r="W26" i="9" s="1"/>
  <c r="W25" i="9"/>
  <c r="V25" i="9"/>
  <c r="V24" i="9"/>
  <c r="W24" i="9" s="1"/>
  <c r="W23" i="9"/>
  <c r="V23" i="9"/>
  <c r="V22" i="9"/>
  <c r="W22" i="9" s="1"/>
  <c r="W21" i="9"/>
  <c r="V21" i="9"/>
  <c r="V20" i="9"/>
  <c r="W20" i="9" s="1"/>
  <c r="W19" i="9"/>
  <c r="V19" i="9"/>
  <c r="V18" i="9"/>
  <c r="W18" i="9" s="1"/>
  <c r="W17" i="9"/>
  <c r="V17" i="9"/>
  <c r="V16" i="9"/>
  <c r="W16" i="9" s="1"/>
  <c r="W15" i="9"/>
  <c r="V15" i="9"/>
  <c r="V14" i="9"/>
  <c r="W14" i="9" s="1"/>
  <c r="W13" i="9"/>
  <c r="V13" i="9"/>
  <c r="V12" i="9"/>
  <c r="W12" i="9" s="1"/>
  <c r="W11" i="9"/>
  <c r="V11" i="9"/>
  <c r="V10" i="9"/>
  <c r="W10" i="9" s="1"/>
  <c r="W9" i="9"/>
  <c r="V9" i="9"/>
  <c r="V8" i="9"/>
  <c r="W8" i="9" s="1"/>
  <c r="W7" i="9"/>
  <c r="V7" i="9"/>
  <c r="V6" i="9"/>
  <c r="W6" i="9" s="1"/>
  <c r="H37" i="9"/>
  <c r="H38" i="9" s="1"/>
  <c r="G37" i="9"/>
  <c r="G38" i="9" s="1"/>
  <c r="E37" i="9"/>
  <c r="H36" i="9"/>
  <c r="G36" i="9"/>
  <c r="E36" i="9"/>
  <c r="K35" i="9"/>
  <c r="J35" i="9"/>
  <c r="I35" i="9"/>
  <c r="H35" i="9"/>
  <c r="G35" i="9"/>
  <c r="F35" i="9"/>
  <c r="E35" i="9"/>
  <c r="D35" i="9"/>
  <c r="C35" i="9"/>
  <c r="B35" i="9"/>
  <c r="Y38" i="8"/>
  <c r="Y37" i="8"/>
  <c r="Y36" i="8"/>
  <c r="Y35" i="8"/>
  <c r="L38" i="8"/>
  <c r="L37" i="8"/>
  <c r="L36" i="8"/>
  <c r="L35" i="8"/>
  <c r="C35" i="8"/>
  <c r="Y6" i="8"/>
  <c r="Y7" i="8"/>
  <c r="Y8" i="8"/>
  <c r="Y9" i="8"/>
  <c r="Y10" i="8"/>
  <c r="Y11" i="8"/>
  <c r="Y12" i="8"/>
  <c r="Y13" i="8"/>
  <c r="Y14" i="8"/>
  <c r="Y15" i="8"/>
  <c r="Y16" i="8"/>
  <c r="Y17" i="8"/>
  <c r="Y18" i="8"/>
  <c r="Y19" i="8"/>
  <c r="Y20" i="8"/>
  <c r="Y21" i="8"/>
  <c r="Y22" i="8"/>
  <c r="Y23" i="8"/>
  <c r="Y24" i="8"/>
  <c r="Y25" i="8"/>
  <c r="Y26" i="8"/>
  <c r="Y27" i="8"/>
  <c r="Y28" i="8"/>
  <c r="Y29" i="8"/>
  <c r="Y30" i="8"/>
  <c r="Y31" i="8"/>
  <c r="Y32" i="8"/>
  <c r="Y33" i="8"/>
  <c r="Y34" i="8"/>
  <c r="Y5" i="8"/>
  <c r="X6" i="8"/>
  <c r="X7" i="8"/>
  <c r="X8" i="8"/>
  <c r="X9" i="8"/>
  <c r="X10" i="8"/>
  <c r="X11" i="8"/>
  <c r="X12" i="8"/>
  <c r="X13" i="8"/>
  <c r="X14" i="8"/>
  <c r="X15" i="8"/>
  <c r="X16" i="8"/>
  <c r="X17" i="8"/>
  <c r="X18" i="8"/>
  <c r="X19" i="8"/>
  <c r="X20" i="8"/>
  <c r="X21" i="8"/>
  <c r="X22" i="8"/>
  <c r="X23" i="8"/>
  <c r="X24" i="8"/>
  <c r="X25" i="8"/>
  <c r="X26" i="8"/>
  <c r="X27" i="8"/>
  <c r="X28" i="8"/>
  <c r="X29" i="8"/>
  <c r="X30" i="8"/>
  <c r="X31" i="8"/>
  <c r="X32" i="8"/>
  <c r="X33" i="8"/>
  <c r="X34" i="8"/>
  <c r="X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5" i="8"/>
  <c r="C40" i="8"/>
  <c r="P43" i="8"/>
  <c r="P42" i="8"/>
  <c r="P41" i="8"/>
  <c r="P40" i="8"/>
  <c r="P36" i="8"/>
  <c r="P35" i="8"/>
  <c r="C36" i="8"/>
  <c r="C43" i="8"/>
  <c r="C42" i="8"/>
  <c r="C41" i="8"/>
  <c r="W32" i="9" l="1"/>
  <c r="W33" i="9"/>
  <c r="V32" i="9"/>
  <c r="P37" i="8"/>
  <c r="P38" i="8"/>
  <c r="Q41" i="8" s="1"/>
  <c r="C38" i="8"/>
  <c r="Q40" i="8"/>
  <c r="Q43" i="8"/>
  <c r="C37" i="8"/>
  <c r="D41" i="8" l="1"/>
  <c r="Q42" i="8"/>
  <c r="D40" i="8"/>
  <c r="D42" i="8"/>
  <c r="D43" i="8"/>
</calcChain>
</file>

<file path=xl/sharedStrings.xml><?xml version="1.0" encoding="utf-8"?>
<sst xmlns="http://schemas.openxmlformats.org/spreadsheetml/2006/main" count="229" uniqueCount="156">
  <si>
    <t>Responden</t>
  </si>
  <si>
    <t>Skor Total</t>
  </si>
  <si>
    <t>Nilai</t>
  </si>
  <si>
    <t>2a</t>
  </si>
  <si>
    <t>2b</t>
  </si>
  <si>
    <t>3a</t>
  </si>
  <si>
    <t>3b</t>
  </si>
  <si>
    <t>4a</t>
  </si>
  <si>
    <t>4b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</si>
  <si>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</si>
  <si>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</si>
  <si>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</si>
  <si>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</si>
  <si>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</si>
  <si>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</si>
  <si>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</si>
  <si>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</si>
  <si>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</si>
  <si>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</si>
  <si>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</si>
  <si>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</si>
  <si>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</si>
  <si>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</si>
  <si>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</si>
  <si>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</si>
  <si>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</si>
  <si>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</si>
  <si>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</si>
  <si>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</si>
  <si>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</si>
  <si>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</si>
  <si>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</si>
  <si>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</si>
  <si>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</si>
  <si>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</si>
  <si>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</si>
  <si>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</si>
  <si>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</si>
  <si>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</si>
  <si>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Total</t>
  </si>
  <si>
    <t>Rata-Rata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</si>
  <si>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</si>
  <si>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</si>
  <si>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</si>
  <si>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</si>
  <si>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</si>
  <si>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</si>
  <si>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</si>
  <si>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</si>
  <si>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</si>
  <si>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</si>
  <si>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</si>
  <si>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</si>
  <si>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</si>
  <si>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</si>
  <si>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</si>
  <si>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</si>
  <si>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</si>
  <si>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</si>
  <si>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</si>
  <si>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</si>
  <si>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</si>
  <si>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</si>
  <si>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</si>
  <si>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</si>
  <si>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</si>
  <si>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</si>
  <si>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</si>
  <si>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HASIL POST TEST KEMAMPUAN BERPIKIR ALJABAR KELAS KONTROL</t>
  </si>
  <si>
    <t>No.</t>
  </si>
  <si>
    <t>Nama Siswa</t>
  </si>
  <si>
    <t>ALICEYA SYAWALI SAHRUL</t>
  </si>
  <si>
    <t>ADELINA ASTRI PUTRIANA</t>
  </si>
  <si>
    <t>ALUNA FAHDA MUTHI</t>
  </si>
  <si>
    <t>AISYAH EKA SYALWA</t>
  </si>
  <si>
    <t>ALYSSA DWINADA PUTRI</t>
  </si>
  <si>
    <t>ARDVEL ABHIPRAYA ARTANTO</t>
  </si>
  <si>
    <t>AMANDA AISYAH FAUZIE</t>
  </si>
  <si>
    <t>BAGOES DJOELYANDA PUTRA</t>
  </si>
  <si>
    <t>BIJAN LUNGGA BHASMARA</t>
  </si>
  <si>
    <t>FARREL IBADTHIYAR</t>
  </si>
  <si>
    <t>CHELSEA OCTA PUTRI</t>
  </si>
  <si>
    <t>FRANSISKUS XAVERIUS</t>
  </si>
  <si>
    <t>DEVANO FASTHA ANDIKA</t>
  </si>
  <si>
    <t>I NYOMAN BALA NATA WIGUNA</t>
  </si>
  <si>
    <t>DIMAS AULIA DARMAWAN</t>
  </si>
  <si>
    <t>IBNU BATUTA</t>
  </si>
  <si>
    <t>DIMITRI NUGRAHILMAN HUSODO</t>
  </si>
  <si>
    <t>IBRANI RAJA PARDAMEAN SITUMORANG</t>
  </si>
  <si>
    <t>FAUZIAH RAHMADANI</t>
  </si>
  <si>
    <t>IMELDA MUHIDIASTUTI</t>
  </si>
  <si>
    <t>INTAN NUR AINI</t>
  </si>
  <si>
    <t>JUNIKA ANGGI PRATIWI</t>
  </si>
  <si>
    <t>JAROT SINONG WIDAKDO</t>
  </si>
  <si>
    <t>KARTIKA PRIMA CAHYANI</t>
  </si>
  <si>
    <t>MARIA ANGEL PATRISIA</t>
  </si>
  <si>
    <t>LIWA ULHAMDI</t>
  </si>
  <si>
    <t>MICHA NAYLA RAMADINA</t>
  </si>
  <si>
    <t>MIRANDA SARASWATI</t>
  </si>
  <si>
    <t>MUHAMMAD REIHAN ILHAM</t>
  </si>
  <si>
    <t>MUHAMAD ALFIN ALFAROBY</t>
  </si>
  <si>
    <t>MUHAMAD FATIH FARHAT</t>
  </si>
  <si>
    <t>PUTRI ALYA ASSIRAH</t>
  </si>
  <si>
    <t>MUHAMMAD DWI ANDHIKA</t>
  </si>
  <si>
    <t>RADHITYO ARYO BIMO</t>
  </si>
  <si>
    <t>MUHAMMAD REZA ZAIN</t>
  </si>
  <si>
    <t>RAFEYFA ASYA PUTRI</t>
  </si>
  <si>
    <t>NAJWA KHALISAH AMANDA</t>
  </si>
  <si>
    <t>REFINE ZAHID A</t>
  </si>
  <si>
    <t>NAURAH NADHIRAH PUTRI</t>
  </si>
  <si>
    <t>REVANYA SHASIHZULQIA TAFTAZANI</t>
  </si>
  <si>
    <t>NAYLA AYUDITA</t>
  </si>
  <si>
    <t>RHAFI AZMI SAUQI SUTAN</t>
  </si>
  <si>
    <t>NAYLA FUADA SAJIDAH</t>
  </si>
  <si>
    <t>SALFIRA RAMADHANI PANAI</t>
  </si>
  <si>
    <t>NAYSHILA AULIA FITRI</t>
  </si>
  <si>
    <t>SHELLA DWI FEBRIYANI</t>
  </si>
  <si>
    <t>SUKMA MELATI</t>
  </si>
  <si>
    <t>RAFEYLA MUCHBITA ALADAWI</t>
  </si>
  <si>
    <t>SYAHIRA ARDELIA FATIMAH</t>
  </si>
  <si>
    <t>RAFIF ZAHID SAPUTRO</t>
  </si>
  <si>
    <t>SYAIKHO BAGAS RAHMANTA</t>
  </si>
  <si>
    <t>RAISA KAMILA</t>
  </si>
  <si>
    <t>RASYA BUNGA NURSYAHILA</t>
  </si>
  <si>
    <t>UMMI RIZKA AZIZAH</t>
  </si>
  <si>
    <t>WEMPY FRITZKI PRADESTA</t>
  </si>
  <si>
    <t>RIO PRASSONGKO</t>
  </si>
  <si>
    <t>YUDHO PANJI AL AKBAR</t>
  </si>
  <si>
    <t>SALSABILA</t>
  </si>
  <si>
    <t>WILLY SUMANTRI PRASETYO</t>
  </si>
  <si>
    <t>ZAKI ILHAM FADILAH</t>
  </si>
  <si>
    <t>HASIL POST TEST KEMAMPUAN BERPIKIR ALJABAR KELAS EKSPERIMEN</t>
  </si>
  <si>
    <t>Simbol</t>
  </si>
  <si>
    <t>Pembuktian</t>
  </si>
  <si>
    <t>Pola</t>
  </si>
  <si>
    <t>Prediksi</t>
  </si>
  <si>
    <t>Rata-Rata Keseluruhan</t>
  </si>
  <si>
    <t>Standar Deviasi</t>
  </si>
  <si>
    <t>+</t>
  </si>
  <si>
    <t>-</t>
  </si>
  <si>
    <t>Persentase</t>
  </si>
  <si>
    <t>KELOMPOK EKSPERIMEN</t>
  </si>
  <si>
    <t>KELOMPOK KONTROL</t>
  </si>
  <si>
    <t>Bukti</t>
  </si>
  <si>
    <t>KE</t>
  </si>
  <si>
    <t>KK</t>
  </si>
  <si>
    <t>Jumlah Data</t>
  </si>
  <si>
    <t>Minimal</t>
  </si>
  <si>
    <t>Maksimal</t>
  </si>
  <si>
    <t>Range</t>
  </si>
  <si>
    <t>Banyak Kelas</t>
  </si>
  <si>
    <t>Panjang Kelas</t>
  </si>
  <si>
    <t>Interval</t>
  </si>
  <si>
    <t>Frekuensi</t>
  </si>
  <si>
    <t>Bawah</t>
  </si>
  <si>
    <t>Atas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</si>
</sst>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D5343-573D-45F2-8718-1C9429099557}">
  <dimension ref="A1:Y43"/>
  <sheetViews>
    <sheetView zoomScale="50" zoomScaleNormal="50" workbookViewId="0">
      <selection activeCell="Y5" sqref="Y5:Y34"/>
    </sheetView>
  </sheetViews>
  <sheetFormatPr defaultRowHeight="14.5" x14ac:dyDescent="0.35"/>
  <cols>
    <col min="1" max="1" width="5.08984375" customWidth="1"/>
    <col min="2" max="2" width="43.54296875" customWidth="1"/>
    <col min="11" max="11" width="10.1796875" customWidth="1"/>
    <col min="14" max="14" width="5.08984375" customWidth="1"/>
    <col min="15" max="15" width="43.6328125" customWidth="1"/>
    <col min="24" max="24" width="9.6328125" customWidth="1"/>
  </cols>
  <sheetData>
    <row r="1" spans="1:25" x14ac:dyDescent="0.35">
      <c r="A1" s="18" t="s">
        <v>131</v>
      </c>
      <c r="B1" s="18"/>
      <c r="C1" s="18"/>
      <c r="D1" s="18"/>
      <c r="E1" s="18"/>
      <c r="F1" s="18"/>
      <c r="G1" s="18"/>
      <c r="H1" s="18"/>
      <c r="I1" s="18"/>
      <c r="J1" s="18"/>
      <c r="K1" s="2"/>
      <c r="L1" s="2"/>
      <c r="M1" s="2"/>
      <c r="N1" s="18" t="s">
        <v>68</v>
      </c>
      <c r="O1" s="18"/>
      <c r="P1" s="18"/>
      <c r="Q1" s="18"/>
      <c r="R1" s="18"/>
      <c r="S1" s="18"/>
      <c r="T1" s="18"/>
      <c r="U1" s="18"/>
      <c r="V1" s="18"/>
      <c r="W1" s="18"/>
    </row>
    <row r="2" spans="1:25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5" x14ac:dyDescent="0.35">
      <c r="A3" s="17" t="s">
        <v>69</v>
      </c>
      <c r="B3" s="17" t="s">
        <v>70</v>
      </c>
      <c r="C3" s="17" t="s">
        <v>132</v>
      </c>
      <c r="D3" s="17"/>
      <c r="E3" s="17"/>
      <c r="F3" s="17" t="s">
        <v>133</v>
      </c>
      <c r="G3" s="17"/>
      <c r="H3" s="17" t="s">
        <v>134</v>
      </c>
      <c r="I3" s="17"/>
      <c r="J3" s="3" t="s">
        <v>135</v>
      </c>
      <c r="K3" s="17" t="s">
        <v>1</v>
      </c>
      <c r="L3" s="17" t="s">
        <v>2</v>
      </c>
      <c r="M3" s="2"/>
      <c r="N3" s="17" t="s">
        <v>69</v>
      </c>
      <c r="O3" s="17" t="s">
        <v>70</v>
      </c>
      <c r="P3" s="17" t="s">
        <v>132</v>
      </c>
      <c r="Q3" s="17"/>
      <c r="R3" s="17"/>
      <c r="S3" s="17" t="s">
        <v>133</v>
      </c>
      <c r="T3" s="17"/>
      <c r="U3" s="17" t="s">
        <v>134</v>
      </c>
      <c r="V3" s="17"/>
      <c r="W3" s="3" t="s">
        <v>135</v>
      </c>
      <c r="X3" s="20" t="s">
        <v>1</v>
      </c>
      <c r="Y3" s="19" t="s">
        <v>2</v>
      </c>
    </row>
    <row r="4" spans="1:25" x14ac:dyDescent="0.35">
      <c r="A4" s="17"/>
      <c r="B4" s="17"/>
      <c r="C4" s="3" t="s">
        <v>3</v>
      </c>
      <c r="D4" s="3" t="s">
        <v>4</v>
      </c>
      <c r="E4" s="3" t="s">
        <v>5</v>
      </c>
      <c r="F4" s="3">
        <v>1</v>
      </c>
      <c r="G4" s="3" t="s">
        <v>8</v>
      </c>
      <c r="H4" s="3" t="s">
        <v>7</v>
      </c>
      <c r="I4" s="3">
        <v>5</v>
      </c>
      <c r="J4" s="3" t="s">
        <v>6</v>
      </c>
      <c r="K4" s="17"/>
      <c r="L4" s="17"/>
      <c r="M4" s="2"/>
      <c r="N4" s="17"/>
      <c r="O4" s="17"/>
      <c r="P4" s="3" t="s">
        <v>3</v>
      </c>
      <c r="Q4" s="3" t="s">
        <v>4</v>
      </c>
      <c r="R4" s="3" t="s">
        <v>5</v>
      </c>
      <c r="S4" s="3">
        <v>1</v>
      </c>
      <c r="T4" s="3" t="s">
        <v>8</v>
      </c>
      <c r="U4" s="3" t="s">
        <v>7</v>
      </c>
      <c r="V4" s="3">
        <v>5</v>
      </c>
      <c r="W4" s="3" t="s">
        <v>6</v>
      </c>
      <c r="X4" s="20"/>
      <c r="Y4" s="19"/>
    </row>
    <row r="5" spans="1:25" x14ac:dyDescent="0.35">
      <c r="A5" s="3">
        <v>20</v>
      </c>
      <c r="B5" s="11" t="s">
        <v>108</v>
      </c>
      <c r="C5" s="3">
        <v>4</v>
      </c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f>SUM(C5:J5)</f>
        <v>32</v>
      </c>
      <c r="L5" s="3">
        <f>K5/32*100</f>
        <v>100</v>
      </c>
      <c r="M5" s="2"/>
      <c r="N5" s="3">
        <v>21</v>
      </c>
      <c r="O5" s="12" t="s">
        <v>113</v>
      </c>
      <c r="P5" s="3">
        <v>4</v>
      </c>
      <c r="Q5" s="3">
        <v>4</v>
      </c>
      <c r="R5" s="3">
        <v>4</v>
      </c>
      <c r="S5" s="3">
        <v>4</v>
      </c>
      <c r="T5" s="3">
        <v>4</v>
      </c>
      <c r="U5" s="3">
        <v>3</v>
      </c>
      <c r="V5" s="3">
        <v>3</v>
      </c>
      <c r="W5" s="3">
        <v>4</v>
      </c>
      <c r="X5">
        <f>SUM(P5:W5)</f>
        <v>30</v>
      </c>
      <c r="Y5">
        <f>X5/32*100</f>
        <v>93.75</v>
      </c>
    </row>
    <row r="6" spans="1:25" x14ac:dyDescent="0.35">
      <c r="A6" s="3">
        <v>9</v>
      </c>
      <c r="B6" s="4" t="s">
        <v>85</v>
      </c>
      <c r="C6" s="3">
        <v>4</v>
      </c>
      <c r="D6" s="3">
        <v>4</v>
      </c>
      <c r="E6" s="3">
        <v>4</v>
      </c>
      <c r="F6" s="3">
        <v>3</v>
      </c>
      <c r="G6" s="3">
        <v>4</v>
      </c>
      <c r="H6" s="3">
        <v>2</v>
      </c>
      <c r="I6" s="3">
        <v>3</v>
      </c>
      <c r="J6" s="3">
        <v>3</v>
      </c>
      <c r="K6" s="3">
        <f t="shared" ref="K6:K34" si="0">SUM(C6:J6)</f>
        <v>27</v>
      </c>
      <c r="L6" s="3">
        <f t="shared" ref="L6:L34" si="1">K6/32*100</f>
        <v>84.375</v>
      </c>
      <c r="M6" s="2"/>
      <c r="N6" s="3">
        <v>19</v>
      </c>
      <c r="O6" s="9" t="s">
        <v>109</v>
      </c>
      <c r="P6" s="3">
        <v>4</v>
      </c>
      <c r="Q6" s="3">
        <v>4</v>
      </c>
      <c r="R6" s="3">
        <v>4</v>
      </c>
      <c r="S6" s="3">
        <v>1</v>
      </c>
      <c r="T6" s="3">
        <v>2</v>
      </c>
      <c r="U6" s="3">
        <v>2</v>
      </c>
      <c r="V6" s="3">
        <v>2</v>
      </c>
      <c r="W6" s="3">
        <v>0</v>
      </c>
      <c r="X6">
        <f t="shared" ref="X6:X34" si="2">SUM(P6:W6)</f>
        <v>19</v>
      </c>
      <c r="Y6">
        <f t="shared" ref="Y6:Y34" si="3">X6/32*100</f>
        <v>59.375</v>
      </c>
    </row>
    <row r="7" spans="1:25" x14ac:dyDescent="0.35">
      <c r="A7" s="3">
        <v>2</v>
      </c>
      <c r="B7" s="4" t="s">
        <v>73</v>
      </c>
      <c r="C7" s="3">
        <v>4</v>
      </c>
      <c r="D7" s="3">
        <v>3</v>
      </c>
      <c r="E7" s="3">
        <v>4</v>
      </c>
      <c r="F7" s="3">
        <v>1</v>
      </c>
      <c r="G7" s="3">
        <v>3</v>
      </c>
      <c r="H7" s="3">
        <v>3</v>
      </c>
      <c r="I7" s="3">
        <v>4</v>
      </c>
      <c r="J7" s="3">
        <v>4</v>
      </c>
      <c r="K7" s="3">
        <f t="shared" si="0"/>
        <v>26</v>
      </c>
      <c r="L7" s="3">
        <f t="shared" si="1"/>
        <v>81.25</v>
      </c>
      <c r="N7" s="3">
        <v>27</v>
      </c>
      <c r="O7" s="9" t="s">
        <v>126</v>
      </c>
      <c r="P7" s="3">
        <v>4</v>
      </c>
      <c r="Q7" s="3">
        <v>0</v>
      </c>
      <c r="R7" s="3">
        <v>4</v>
      </c>
      <c r="S7" s="3">
        <v>2</v>
      </c>
      <c r="T7" s="3">
        <v>0</v>
      </c>
      <c r="U7" s="3">
        <v>3</v>
      </c>
      <c r="V7" s="3">
        <v>3</v>
      </c>
      <c r="W7" s="3">
        <v>2</v>
      </c>
      <c r="X7">
        <f t="shared" si="2"/>
        <v>18</v>
      </c>
      <c r="Y7">
        <f t="shared" si="3"/>
        <v>56.25</v>
      </c>
    </row>
    <row r="8" spans="1:25" x14ac:dyDescent="0.35">
      <c r="A8" s="3">
        <v>21</v>
      </c>
      <c r="B8" s="4" t="s">
        <v>110</v>
      </c>
      <c r="C8" s="3">
        <v>4</v>
      </c>
      <c r="D8" s="3">
        <v>2</v>
      </c>
      <c r="E8" s="3">
        <v>4</v>
      </c>
      <c r="F8" s="3">
        <v>4</v>
      </c>
      <c r="G8" s="3">
        <v>0</v>
      </c>
      <c r="H8" s="3">
        <v>4</v>
      </c>
      <c r="I8" s="3">
        <v>4</v>
      </c>
      <c r="J8" s="3">
        <v>4</v>
      </c>
      <c r="K8" s="3">
        <f t="shared" si="0"/>
        <v>26</v>
      </c>
      <c r="L8" s="3">
        <f t="shared" si="1"/>
        <v>81.25</v>
      </c>
      <c r="N8" s="3">
        <v>20</v>
      </c>
      <c r="O8" s="9" t="s">
        <v>111</v>
      </c>
      <c r="P8" s="3">
        <v>4</v>
      </c>
      <c r="Q8" s="3">
        <v>0</v>
      </c>
      <c r="R8" s="3">
        <v>4</v>
      </c>
      <c r="S8" s="3">
        <v>1</v>
      </c>
      <c r="T8" s="3">
        <v>0</v>
      </c>
      <c r="U8" s="3">
        <v>3</v>
      </c>
      <c r="V8" s="3">
        <v>3</v>
      </c>
      <c r="W8" s="3">
        <v>1</v>
      </c>
      <c r="X8">
        <f t="shared" si="2"/>
        <v>16</v>
      </c>
      <c r="Y8">
        <f t="shared" si="3"/>
        <v>50</v>
      </c>
    </row>
    <row r="9" spans="1:25" x14ac:dyDescent="0.35">
      <c r="A9" s="3">
        <v>15</v>
      </c>
      <c r="B9" s="4" t="s">
        <v>98</v>
      </c>
      <c r="C9" s="3">
        <v>3</v>
      </c>
      <c r="D9" s="3">
        <v>3</v>
      </c>
      <c r="E9" s="3">
        <v>4</v>
      </c>
      <c r="F9" s="3">
        <v>2</v>
      </c>
      <c r="G9" s="3">
        <v>2</v>
      </c>
      <c r="H9" s="3">
        <v>3</v>
      </c>
      <c r="I9" s="3">
        <v>4</v>
      </c>
      <c r="J9" s="3">
        <v>3</v>
      </c>
      <c r="K9" s="3">
        <f t="shared" si="0"/>
        <v>24</v>
      </c>
      <c r="L9" s="3">
        <f t="shared" si="1"/>
        <v>75</v>
      </c>
      <c r="N9" s="3">
        <v>6</v>
      </c>
      <c r="O9" s="14" t="s">
        <v>84</v>
      </c>
      <c r="P9" s="3">
        <v>4</v>
      </c>
      <c r="Q9" s="3">
        <v>0</v>
      </c>
      <c r="R9" s="3">
        <v>4</v>
      </c>
      <c r="S9" s="3">
        <v>1</v>
      </c>
      <c r="T9" s="3">
        <v>2</v>
      </c>
      <c r="U9" s="3">
        <v>2</v>
      </c>
      <c r="V9" s="3">
        <v>2</v>
      </c>
      <c r="W9" s="3">
        <v>0</v>
      </c>
      <c r="X9">
        <f t="shared" si="2"/>
        <v>15</v>
      </c>
      <c r="Y9">
        <f t="shared" si="3"/>
        <v>46.875</v>
      </c>
    </row>
    <row r="10" spans="1:25" x14ac:dyDescent="0.35">
      <c r="A10" s="3">
        <v>5</v>
      </c>
      <c r="B10" s="4" t="s">
        <v>78</v>
      </c>
      <c r="C10" s="3">
        <v>4</v>
      </c>
      <c r="D10" s="3">
        <v>4</v>
      </c>
      <c r="E10" s="3">
        <v>4</v>
      </c>
      <c r="F10" s="3">
        <v>1</v>
      </c>
      <c r="G10" s="3">
        <v>3</v>
      </c>
      <c r="H10" s="3">
        <v>2</v>
      </c>
      <c r="I10" s="3">
        <v>2</v>
      </c>
      <c r="J10" s="3">
        <v>2</v>
      </c>
      <c r="K10" s="3">
        <f t="shared" si="0"/>
        <v>22</v>
      </c>
      <c r="L10" s="3">
        <f t="shared" si="1"/>
        <v>68.75</v>
      </c>
      <c r="N10" s="3">
        <v>11</v>
      </c>
      <c r="O10" s="9" t="s">
        <v>94</v>
      </c>
      <c r="P10" s="3">
        <v>4</v>
      </c>
      <c r="Q10" s="3">
        <v>3</v>
      </c>
      <c r="R10" s="3">
        <v>0</v>
      </c>
      <c r="S10" s="3">
        <v>1</v>
      </c>
      <c r="T10" s="3">
        <v>3</v>
      </c>
      <c r="U10" s="3">
        <v>2</v>
      </c>
      <c r="V10" s="3">
        <v>2</v>
      </c>
      <c r="W10" s="3">
        <v>0</v>
      </c>
      <c r="X10">
        <f t="shared" si="2"/>
        <v>15</v>
      </c>
      <c r="Y10">
        <f t="shared" si="3"/>
        <v>46.875</v>
      </c>
    </row>
    <row r="11" spans="1:25" x14ac:dyDescent="0.35">
      <c r="A11" s="3">
        <v>28</v>
      </c>
      <c r="B11" s="13" t="s">
        <v>124</v>
      </c>
      <c r="C11" s="3">
        <v>4</v>
      </c>
      <c r="D11" s="3">
        <v>3</v>
      </c>
      <c r="E11" s="3">
        <v>4</v>
      </c>
      <c r="F11" s="3">
        <v>1</v>
      </c>
      <c r="G11" s="3">
        <v>3</v>
      </c>
      <c r="H11" s="3">
        <v>3</v>
      </c>
      <c r="I11" s="3">
        <v>4</v>
      </c>
      <c r="J11" s="3">
        <v>0</v>
      </c>
      <c r="K11" s="3">
        <f t="shared" si="0"/>
        <v>22</v>
      </c>
      <c r="L11" s="3">
        <f t="shared" si="1"/>
        <v>68.75</v>
      </c>
      <c r="N11" s="3">
        <v>18</v>
      </c>
      <c r="O11" s="9" t="s">
        <v>107</v>
      </c>
      <c r="P11" s="3">
        <v>4</v>
      </c>
      <c r="Q11" s="3">
        <v>0</v>
      </c>
      <c r="R11" s="3">
        <v>4</v>
      </c>
      <c r="S11" s="3">
        <v>1</v>
      </c>
      <c r="T11" s="3">
        <v>1</v>
      </c>
      <c r="U11" s="3">
        <v>2</v>
      </c>
      <c r="V11" s="3">
        <v>2</v>
      </c>
      <c r="W11" s="3">
        <v>0</v>
      </c>
      <c r="X11">
        <f t="shared" si="2"/>
        <v>14</v>
      </c>
      <c r="Y11">
        <f t="shared" si="3"/>
        <v>43.75</v>
      </c>
    </row>
    <row r="12" spans="1:25" x14ac:dyDescent="0.35">
      <c r="A12" s="3">
        <v>7</v>
      </c>
      <c r="B12" s="4" t="s">
        <v>81</v>
      </c>
      <c r="C12" s="3">
        <v>4</v>
      </c>
      <c r="D12" s="3">
        <v>4</v>
      </c>
      <c r="E12" s="3">
        <v>4</v>
      </c>
      <c r="F12" s="3">
        <v>3</v>
      </c>
      <c r="G12" s="3">
        <v>0</v>
      </c>
      <c r="H12" s="3">
        <v>3</v>
      </c>
      <c r="I12" s="3">
        <v>3</v>
      </c>
      <c r="J12" s="3">
        <v>0</v>
      </c>
      <c r="K12" s="3">
        <f t="shared" si="0"/>
        <v>21</v>
      </c>
      <c r="L12" s="3">
        <f t="shared" si="1"/>
        <v>65.625</v>
      </c>
      <c r="N12" s="3">
        <v>13</v>
      </c>
      <c r="O12" s="9" t="s">
        <v>97</v>
      </c>
      <c r="P12" s="3">
        <v>1</v>
      </c>
      <c r="Q12" s="3">
        <v>0</v>
      </c>
      <c r="R12" s="3">
        <v>4</v>
      </c>
      <c r="S12" s="3">
        <v>1</v>
      </c>
      <c r="T12" s="3">
        <v>1</v>
      </c>
      <c r="U12" s="3">
        <v>2</v>
      </c>
      <c r="V12" s="3">
        <v>3</v>
      </c>
      <c r="W12" s="3">
        <v>1</v>
      </c>
      <c r="X12">
        <f t="shared" si="2"/>
        <v>13</v>
      </c>
      <c r="Y12">
        <f t="shared" si="3"/>
        <v>40.625</v>
      </c>
    </row>
    <row r="13" spans="1:25" x14ac:dyDescent="0.35">
      <c r="A13" s="3">
        <v>26</v>
      </c>
      <c r="B13" s="4" t="s">
        <v>119</v>
      </c>
      <c r="C13" s="3">
        <v>4</v>
      </c>
      <c r="D13" s="3">
        <v>4</v>
      </c>
      <c r="E13" s="3">
        <v>4</v>
      </c>
      <c r="F13" s="3">
        <v>1</v>
      </c>
      <c r="G13" s="3">
        <v>4</v>
      </c>
      <c r="H13" s="3">
        <v>2</v>
      </c>
      <c r="I13" s="3">
        <v>0</v>
      </c>
      <c r="J13" s="3">
        <v>0</v>
      </c>
      <c r="K13" s="3">
        <f t="shared" si="0"/>
        <v>19</v>
      </c>
      <c r="L13" s="3">
        <f t="shared" si="1"/>
        <v>59.375</v>
      </c>
      <c r="N13" s="3">
        <v>25</v>
      </c>
      <c r="O13" s="9" t="s">
        <v>122</v>
      </c>
      <c r="P13" s="3">
        <v>4</v>
      </c>
      <c r="Q13" s="3">
        <v>0</v>
      </c>
      <c r="R13" s="3">
        <v>3</v>
      </c>
      <c r="S13" s="3">
        <v>1</v>
      </c>
      <c r="T13" s="3">
        <v>0</v>
      </c>
      <c r="U13" s="3">
        <v>2</v>
      </c>
      <c r="V13" s="3">
        <v>2</v>
      </c>
      <c r="W13" s="3">
        <v>0</v>
      </c>
      <c r="X13">
        <f t="shared" si="2"/>
        <v>12</v>
      </c>
      <c r="Y13">
        <f t="shared" si="3"/>
        <v>37.5</v>
      </c>
    </row>
    <row r="14" spans="1:25" x14ac:dyDescent="0.35">
      <c r="A14" s="3">
        <v>3</v>
      </c>
      <c r="B14" s="4" t="s">
        <v>75</v>
      </c>
      <c r="C14" s="3">
        <v>4</v>
      </c>
      <c r="D14" s="3">
        <v>0</v>
      </c>
      <c r="E14" s="3">
        <v>4</v>
      </c>
      <c r="F14" s="3">
        <v>1</v>
      </c>
      <c r="G14" s="3">
        <v>0</v>
      </c>
      <c r="H14" s="3">
        <v>2</v>
      </c>
      <c r="I14" s="3">
        <v>3</v>
      </c>
      <c r="J14" s="3">
        <v>2</v>
      </c>
      <c r="K14" s="3">
        <f t="shared" si="0"/>
        <v>16</v>
      </c>
      <c r="L14" s="3">
        <f t="shared" si="1"/>
        <v>50</v>
      </c>
      <c r="N14" s="3">
        <v>3</v>
      </c>
      <c r="O14" s="9" t="s">
        <v>76</v>
      </c>
      <c r="P14" s="3">
        <v>0</v>
      </c>
      <c r="Q14" s="3">
        <v>0</v>
      </c>
      <c r="R14" s="3">
        <v>4</v>
      </c>
      <c r="S14" s="3">
        <v>1</v>
      </c>
      <c r="T14" s="3">
        <v>2</v>
      </c>
      <c r="U14" s="3">
        <v>2</v>
      </c>
      <c r="V14" s="3">
        <v>2</v>
      </c>
      <c r="W14" s="3">
        <v>0</v>
      </c>
      <c r="X14">
        <f t="shared" si="2"/>
        <v>11</v>
      </c>
      <c r="Y14">
        <f t="shared" si="3"/>
        <v>34.375</v>
      </c>
    </row>
    <row r="15" spans="1:25" x14ac:dyDescent="0.35">
      <c r="A15" s="3">
        <v>24</v>
      </c>
      <c r="B15" s="4" t="s">
        <v>116</v>
      </c>
      <c r="C15" s="3">
        <v>1</v>
      </c>
      <c r="D15" s="3">
        <v>1</v>
      </c>
      <c r="E15" s="3">
        <v>4</v>
      </c>
      <c r="F15" s="3">
        <v>1</v>
      </c>
      <c r="G15" s="3">
        <v>3</v>
      </c>
      <c r="H15" s="3">
        <v>2</v>
      </c>
      <c r="I15" s="3">
        <v>2</v>
      </c>
      <c r="J15" s="3">
        <v>2</v>
      </c>
      <c r="K15" s="3">
        <f t="shared" si="0"/>
        <v>16</v>
      </c>
      <c r="L15" s="3">
        <f t="shared" si="1"/>
        <v>50</v>
      </c>
      <c r="N15" s="3">
        <v>30</v>
      </c>
      <c r="O15" s="9" t="s">
        <v>130</v>
      </c>
      <c r="P15" s="3">
        <v>1</v>
      </c>
      <c r="Q15" s="3">
        <v>0</v>
      </c>
      <c r="R15" s="3">
        <v>0</v>
      </c>
      <c r="S15" s="3">
        <v>1</v>
      </c>
      <c r="T15" s="3">
        <v>3</v>
      </c>
      <c r="U15" s="3">
        <v>2</v>
      </c>
      <c r="V15" s="3">
        <v>4</v>
      </c>
      <c r="W15" s="3">
        <v>0</v>
      </c>
      <c r="X15">
        <f t="shared" si="2"/>
        <v>11</v>
      </c>
      <c r="Y15">
        <f t="shared" si="3"/>
        <v>34.375</v>
      </c>
    </row>
    <row r="16" spans="1:25" x14ac:dyDescent="0.35">
      <c r="A16" s="3">
        <v>10</v>
      </c>
      <c r="B16" s="4" t="s">
        <v>87</v>
      </c>
      <c r="C16" s="3">
        <v>4</v>
      </c>
      <c r="D16" s="3">
        <v>3</v>
      </c>
      <c r="E16" s="3">
        <v>4</v>
      </c>
      <c r="F16" s="3">
        <v>1</v>
      </c>
      <c r="G16" s="3">
        <v>0</v>
      </c>
      <c r="H16" s="3">
        <v>2</v>
      </c>
      <c r="I16" s="3">
        <v>0</v>
      </c>
      <c r="J16" s="3">
        <v>1</v>
      </c>
      <c r="K16" s="3">
        <f t="shared" si="0"/>
        <v>15</v>
      </c>
      <c r="L16" s="3">
        <f t="shared" si="1"/>
        <v>46.875</v>
      </c>
      <c r="N16" s="3">
        <v>4</v>
      </c>
      <c r="O16" s="9" t="s">
        <v>80</v>
      </c>
      <c r="P16" s="3">
        <v>1</v>
      </c>
      <c r="Q16" s="3">
        <v>0</v>
      </c>
      <c r="R16" s="3">
        <v>4</v>
      </c>
      <c r="S16" s="3">
        <v>1</v>
      </c>
      <c r="T16" s="3">
        <v>0</v>
      </c>
      <c r="U16" s="3">
        <v>2</v>
      </c>
      <c r="V16" s="3">
        <v>2</v>
      </c>
      <c r="W16" s="3">
        <v>0</v>
      </c>
      <c r="X16">
        <f t="shared" si="2"/>
        <v>10</v>
      </c>
      <c r="Y16">
        <f t="shared" si="3"/>
        <v>31.25</v>
      </c>
    </row>
    <row r="17" spans="1:25" x14ac:dyDescent="0.35">
      <c r="A17" s="3">
        <v>13</v>
      </c>
      <c r="B17" s="4" t="s">
        <v>93</v>
      </c>
      <c r="C17" s="3">
        <v>4</v>
      </c>
      <c r="D17" s="3">
        <v>0</v>
      </c>
      <c r="E17" s="3">
        <v>4</v>
      </c>
      <c r="F17" s="3">
        <v>0</v>
      </c>
      <c r="G17" s="3">
        <v>3</v>
      </c>
      <c r="H17" s="3">
        <v>2</v>
      </c>
      <c r="I17" s="3">
        <v>2</v>
      </c>
      <c r="J17" s="3">
        <v>0</v>
      </c>
      <c r="K17" s="3">
        <f t="shared" si="0"/>
        <v>15</v>
      </c>
      <c r="L17" s="3">
        <f t="shared" si="1"/>
        <v>46.875</v>
      </c>
      <c r="N17" s="3">
        <v>23</v>
      </c>
      <c r="O17" s="9" t="s">
        <v>118</v>
      </c>
      <c r="P17" s="3">
        <v>4</v>
      </c>
      <c r="Q17" s="3">
        <v>0</v>
      </c>
      <c r="R17" s="3">
        <v>4</v>
      </c>
      <c r="S17" s="3">
        <v>0</v>
      </c>
      <c r="T17" s="3">
        <v>0</v>
      </c>
      <c r="U17" s="3">
        <v>2</v>
      </c>
      <c r="V17" s="3">
        <v>0</v>
      </c>
      <c r="W17" s="3">
        <v>0</v>
      </c>
      <c r="X17">
        <f t="shared" si="2"/>
        <v>10</v>
      </c>
      <c r="Y17">
        <f t="shared" si="3"/>
        <v>31.25</v>
      </c>
    </row>
    <row r="18" spans="1:25" x14ac:dyDescent="0.35">
      <c r="A18" s="3">
        <v>18</v>
      </c>
      <c r="B18" s="4" t="s">
        <v>104</v>
      </c>
      <c r="C18" s="3">
        <v>4</v>
      </c>
      <c r="D18" s="3">
        <v>0</v>
      </c>
      <c r="E18" s="3">
        <v>4</v>
      </c>
      <c r="F18" s="3">
        <v>0</v>
      </c>
      <c r="G18" s="3">
        <v>3</v>
      </c>
      <c r="H18" s="3">
        <v>2</v>
      </c>
      <c r="I18" s="3">
        <v>2</v>
      </c>
      <c r="J18" s="3">
        <v>0</v>
      </c>
      <c r="K18" s="3">
        <f t="shared" si="0"/>
        <v>15</v>
      </c>
      <c r="L18" s="3">
        <f t="shared" si="1"/>
        <v>46.875</v>
      </c>
      <c r="N18" s="3">
        <v>9</v>
      </c>
      <c r="O18" s="9" t="s">
        <v>90</v>
      </c>
      <c r="P18" s="3">
        <v>0</v>
      </c>
      <c r="Q18" s="3">
        <v>0</v>
      </c>
      <c r="R18" s="3">
        <v>4</v>
      </c>
      <c r="S18" s="3">
        <v>0</v>
      </c>
      <c r="T18" s="3">
        <v>0</v>
      </c>
      <c r="U18" s="3">
        <v>2</v>
      </c>
      <c r="V18" s="3">
        <v>2</v>
      </c>
      <c r="W18" s="3">
        <v>0</v>
      </c>
      <c r="X18">
        <f t="shared" si="2"/>
        <v>8</v>
      </c>
      <c r="Y18">
        <f t="shared" si="3"/>
        <v>25</v>
      </c>
    </row>
    <row r="19" spans="1:25" x14ac:dyDescent="0.35">
      <c r="A19" s="3">
        <v>19</v>
      </c>
      <c r="B19" s="4" t="s">
        <v>106</v>
      </c>
      <c r="C19" s="3">
        <v>4</v>
      </c>
      <c r="D19" s="3">
        <v>0</v>
      </c>
      <c r="E19" s="3">
        <v>3</v>
      </c>
      <c r="F19" s="3">
        <v>1</v>
      </c>
      <c r="G19" s="3">
        <v>3</v>
      </c>
      <c r="H19" s="3">
        <v>2</v>
      </c>
      <c r="I19" s="3">
        <v>2</v>
      </c>
      <c r="J19" s="3">
        <v>0</v>
      </c>
      <c r="K19" s="3">
        <f t="shared" si="0"/>
        <v>15</v>
      </c>
      <c r="L19" s="3">
        <f t="shared" si="1"/>
        <v>46.875</v>
      </c>
      <c r="N19" s="3">
        <v>10</v>
      </c>
      <c r="O19" s="9" t="s">
        <v>92</v>
      </c>
      <c r="P19" s="3">
        <v>1</v>
      </c>
      <c r="Q19" s="3">
        <v>0</v>
      </c>
      <c r="R19" s="3">
        <v>0</v>
      </c>
      <c r="S19" s="3">
        <v>1</v>
      </c>
      <c r="T19" s="3">
        <v>2</v>
      </c>
      <c r="U19" s="3">
        <v>2</v>
      </c>
      <c r="V19" s="3">
        <v>2</v>
      </c>
      <c r="W19" s="3">
        <v>0</v>
      </c>
      <c r="X19">
        <f t="shared" si="2"/>
        <v>8</v>
      </c>
      <c r="Y19">
        <f t="shared" si="3"/>
        <v>25</v>
      </c>
    </row>
    <row r="20" spans="1:25" x14ac:dyDescent="0.35">
      <c r="A20" s="3">
        <v>30</v>
      </c>
      <c r="B20" s="4" t="s">
        <v>127</v>
      </c>
      <c r="C20" s="3">
        <v>4</v>
      </c>
      <c r="D20" s="3">
        <v>0</v>
      </c>
      <c r="E20" s="3">
        <v>3</v>
      </c>
      <c r="F20" s="3">
        <v>1</v>
      </c>
      <c r="G20" s="3">
        <v>0</v>
      </c>
      <c r="H20" s="3">
        <v>3</v>
      </c>
      <c r="I20" s="3">
        <v>3</v>
      </c>
      <c r="J20" s="3">
        <v>0</v>
      </c>
      <c r="K20" s="3">
        <f t="shared" si="0"/>
        <v>14</v>
      </c>
      <c r="L20" s="3">
        <f t="shared" si="1"/>
        <v>43.75</v>
      </c>
      <c r="N20" s="3">
        <v>26</v>
      </c>
      <c r="O20" s="9" t="s">
        <v>123</v>
      </c>
      <c r="P20" s="3">
        <v>1</v>
      </c>
      <c r="Q20" s="3">
        <v>0</v>
      </c>
      <c r="R20" s="3">
        <v>4</v>
      </c>
      <c r="S20" s="3">
        <v>0</v>
      </c>
      <c r="T20" s="3">
        <v>0</v>
      </c>
      <c r="U20" s="3">
        <v>2</v>
      </c>
      <c r="V20" s="3">
        <v>0</v>
      </c>
      <c r="W20" s="3">
        <v>0</v>
      </c>
      <c r="X20">
        <f t="shared" si="2"/>
        <v>7</v>
      </c>
      <c r="Y20">
        <f t="shared" si="3"/>
        <v>21.875</v>
      </c>
    </row>
    <row r="21" spans="1:25" x14ac:dyDescent="0.35">
      <c r="A21" s="3">
        <v>11</v>
      </c>
      <c r="B21" s="4" t="s">
        <v>89</v>
      </c>
      <c r="C21" s="3">
        <v>1</v>
      </c>
      <c r="D21" s="3">
        <v>0</v>
      </c>
      <c r="E21" s="3">
        <v>4</v>
      </c>
      <c r="F21" s="3">
        <v>1</v>
      </c>
      <c r="G21" s="3">
        <v>3</v>
      </c>
      <c r="H21" s="3">
        <v>2</v>
      </c>
      <c r="I21" s="3">
        <v>2</v>
      </c>
      <c r="J21" s="3">
        <v>0</v>
      </c>
      <c r="K21" s="3">
        <f t="shared" si="0"/>
        <v>13</v>
      </c>
      <c r="L21" s="3">
        <f t="shared" si="1"/>
        <v>40.625</v>
      </c>
      <c r="N21" s="3">
        <v>28</v>
      </c>
      <c r="O21" s="9" t="s">
        <v>128</v>
      </c>
      <c r="P21" s="3">
        <v>1</v>
      </c>
      <c r="Q21" s="3">
        <v>0</v>
      </c>
      <c r="R21" s="3">
        <v>4</v>
      </c>
      <c r="S21" s="3">
        <v>0</v>
      </c>
      <c r="T21" s="3">
        <v>0</v>
      </c>
      <c r="U21" s="3">
        <v>2</v>
      </c>
      <c r="V21" s="3">
        <v>0</v>
      </c>
      <c r="W21" s="3">
        <v>0</v>
      </c>
      <c r="X21">
        <f t="shared" si="2"/>
        <v>7</v>
      </c>
      <c r="Y21">
        <f t="shared" si="3"/>
        <v>21.875</v>
      </c>
    </row>
    <row r="22" spans="1:25" x14ac:dyDescent="0.35">
      <c r="A22" s="3">
        <v>17</v>
      </c>
      <c r="B22" s="4" t="s">
        <v>102</v>
      </c>
      <c r="C22" s="3">
        <v>1</v>
      </c>
      <c r="D22" s="3">
        <v>0</v>
      </c>
      <c r="E22" s="3">
        <v>4</v>
      </c>
      <c r="F22" s="3">
        <v>1</v>
      </c>
      <c r="G22" s="3">
        <v>0</v>
      </c>
      <c r="H22" s="3">
        <v>2</v>
      </c>
      <c r="I22" s="3">
        <v>2</v>
      </c>
      <c r="J22" s="3">
        <v>2</v>
      </c>
      <c r="K22" s="3">
        <f t="shared" si="0"/>
        <v>12</v>
      </c>
      <c r="L22" s="3">
        <f t="shared" si="1"/>
        <v>37.5</v>
      </c>
      <c r="N22" s="3">
        <v>22</v>
      </c>
      <c r="O22" s="9" t="s">
        <v>115</v>
      </c>
      <c r="P22" s="3">
        <v>1</v>
      </c>
      <c r="Q22" s="3">
        <v>0</v>
      </c>
      <c r="R22" s="3">
        <v>0</v>
      </c>
      <c r="S22" s="3">
        <v>1</v>
      </c>
      <c r="T22" s="3">
        <v>0</v>
      </c>
      <c r="U22" s="3">
        <v>2</v>
      </c>
      <c r="V22" s="3">
        <v>2</v>
      </c>
      <c r="W22" s="3">
        <v>0</v>
      </c>
      <c r="X22">
        <f t="shared" si="2"/>
        <v>6</v>
      </c>
      <c r="Y22">
        <f t="shared" si="3"/>
        <v>18.75</v>
      </c>
    </row>
    <row r="23" spans="1:25" x14ac:dyDescent="0.35">
      <c r="A23" s="3">
        <v>25</v>
      </c>
      <c r="B23" s="4" t="s">
        <v>117</v>
      </c>
      <c r="C23" s="3">
        <v>1</v>
      </c>
      <c r="D23" s="3">
        <v>0</v>
      </c>
      <c r="E23" s="3">
        <v>4</v>
      </c>
      <c r="F23" s="3">
        <v>1</v>
      </c>
      <c r="G23" s="3">
        <v>0</v>
      </c>
      <c r="H23" s="3">
        <v>3</v>
      </c>
      <c r="I23" s="3">
        <v>3</v>
      </c>
      <c r="J23" s="3">
        <v>0</v>
      </c>
      <c r="K23" s="3">
        <f t="shared" si="0"/>
        <v>12</v>
      </c>
      <c r="L23" s="3">
        <f t="shared" si="1"/>
        <v>37.5</v>
      </c>
      <c r="N23" s="3">
        <v>2</v>
      </c>
      <c r="O23" s="9" t="s">
        <v>74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2</v>
      </c>
      <c r="V23" s="3">
        <v>2</v>
      </c>
      <c r="W23" s="3">
        <v>0</v>
      </c>
      <c r="X23">
        <f t="shared" si="2"/>
        <v>4</v>
      </c>
      <c r="Y23">
        <f t="shared" si="3"/>
        <v>12.5</v>
      </c>
    </row>
    <row r="24" spans="1:25" x14ac:dyDescent="0.35">
      <c r="A24" s="3">
        <v>8</v>
      </c>
      <c r="B24" s="4" t="s">
        <v>83</v>
      </c>
      <c r="C24" s="3">
        <v>1</v>
      </c>
      <c r="D24" s="3">
        <v>0</v>
      </c>
      <c r="E24" s="3">
        <v>4</v>
      </c>
      <c r="F24" s="3">
        <v>1</v>
      </c>
      <c r="G24" s="3">
        <v>0</v>
      </c>
      <c r="H24" s="3">
        <v>1</v>
      </c>
      <c r="I24" s="3">
        <v>2</v>
      </c>
      <c r="J24" s="3">
        <v>2</v>
      </c>
      <c r="K24" s="3">
        <f t="shared" si="0"/>
        <v>11</v>
      </c>
      <c r="L24" s="3">
        <f t="shared" si="1"/>
        <v>34.375</v>
      </c>
      <c r="N24" s="3">
        <v>7</v>
      </c>
      <c r="O24" s="9" t="s">
        <v>86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2</v>
      </c>
      <c r="V24" s="3">
        <v>2</v>
      </c>
      <c r="W24" s="3">
        <v>0</v>
      </c>
      <c r="X24">
        <f t="shared" si="2"/>
        <v>4</v>
      </c>
      <c r="Y24">
        <f t="shared" si="3"/>
        <v>12.5</v>
      </c>
    </row>
    <row r="25" spans="1:25" x14ac:dyDescent="0.35">
      <c r="A25" s="3">
        <v>12</v>
      </c>
      <c r="B25" s="4" t="s">
        <v>91</v>
      </c>
      <c r="C25" s="3">
        <v>0</v>
      </c>
      <c r="D25" s="3">
        <v>0</v>
      </c>
      <c r="E25" s="3">
        <v>4</v>
      </c>
      <c r="F25" s="3">
        <v>1</v>
      </c>
      <c r="G25" s="3">
        <v>0</v>
      </c>
      <c r="H25" s="3">
        <v>2</v>
      </c>
      <c r="I25" s="3">
        <v>2</v>
      </c>
      <c r="J25" s="3">
        <v>2</v>
      </c>
      <c r="K25" s="3">
        <f t="shared" si="0"/>
        <v>11</v>
      </c>
      <c r="L25" s="3">
        <f t="shared" si="1"/>
        <v>34.375</v>
      </c>
      <c r="N25" s="3">
        <v>8</v>
      </c>
      <c r="O25" s="9" t="s">
        <v>88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2</v>
      </c>
      <c r="V25" s="3">
        <v>2</v>
      </c>
      <c r="W25" s="3">
        <v>0</v>
      </c>
      <c r="X25">
        <f t="shared" si="2"/>
        <v>4</v>
      </c>
      <c r="Y25">
        <f t="shared" si="3"/>
        <v>12.5</v>
      </c>
    </row>
    <row r="26" spans="1:25" x14ac:dyDescent="0.35">
      <c r="A26" s="3">
        <v>14</v>
      </c>
      <c r="B26" s="4" t="s">
        <v>96</v>
      </c>
      <c r="C26" s="3">
        <v>1</v>
      </c>
      <c r="D26" s="3">
        <v>0</v>
      </c>
      <c r="E26" s="3">
        <v>3</v>
      </c>
      <c r="F26" s="3">
        <v>1</v>
      </c>
      <c r="G26" s="3">
        <v>0</v>
      </c>
      <c r="H26" s="3">
        <v>2</v>
      </c>
      <c r="I26" s="3">
        <v>2</v>
      </c>
      <c r="J26" s="3">
        <v>2</v>
      </c>
      <c r="K26" s="3">
        <f t="shared" si="0"/>
        <v>11</v>
      </c>
      <c r="L26" s="3">
        <f t="shared" si="1"/>
        <v>34.375</v>
      </c>
      <c r="N26" s="3">
        <v>24</v>
      </c>
      <c r="O26" s="9" t="s">
        <v>120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2</v>
      </c>
      <c r="V26" s="3">
        <v>2</v>
      </c>
      <c r="W26" s="3">
        <v>0</v>
      </c>
      <c r="X26">
        <f t="shared" si="2"/>
        <v>4</v>
      </c>
      <c r="Y26">
        <f t="shared" si="3"/>
        <v>12.5</v>
      </c>
    </row>
    <row r="27" spans="1:25" x14ac:dyDescent="0.35">
      <c r="A27" s="3">
        <v>22</v>
      </c>
      <c r="B27" s="4" t="s">
        <v>112</v>
      </c>
      <c r="C27" s="3">
        <v>1</v>
      </c>
      <c r="D27" s="3">
        <v>0</v>
      </c>
      <c r="E27" s="3">
        <v>4</v>
      </c>
      <c r="F27" s="3">
        <v>1</v>
      </c>
      <c r="G27" s="3">
        <v>0</v>
      </c>
      <c r="H27" s="3">
        <v>2</v>
      </c>
      <c r="I27" s="3">
        <v>2</v>
      </c>
      <c r="J27" s="3">
        <v>1</v>
      </c>
      <c r="K27" s="3">
        <f t="shared" si="0"/>
        <v>11</v>
      </c>
      <c r="L27" s="3">
        <f t="shared" si="1"/>
        <v>34.375</v>
      </c>
      <c r="N27" s="3">
        <v>1</v>
      </c>
      <c r="O27" s="9" t="s">
        <v>72</v>
      </c>
      <c r="P27" s="3">
        <v>1</v>
      </c>
      <c r="Q27" s="3">
        <v>0</v>
      </c>
      <c r="R27" s="3">
        <v>0</v>
      </c>
      <c r="S27" s="3">
        <v>0</v>
      </c>
      <c r="T27" s="3">
        <v>0</v>
      </c>
      <c r="U27" s="3">
        <v>2</v>
      </c>
      <c r="V27" s="3">
        <v>0</v>
      </c>
      <c r="W27" s="3">
        <v>0</v>
      </c>
      <c r="X27">
        <f t="shared" si="2"/>
        <v>3</v>
      </c>
      <c r="Y27">
        <f t="shared" si="3"/>
        <v>9.375</v>
      </c>
    </row>
    <row r="28" spans="1:25" x14ac:dyDescent="0.35">
      <c r="A28" s="3">
        <v>4</v>
      </c>
      <c r="B28" s="4" t="s">
        <v>77</v>
      </c>
      <c r="C28" s="3">
        <v>1</v>
      </c>
      <c r="D28" s="3">
        <v>0</v>
      </c>
      <c r="E28" s="3">
        <v>4</v>
      </c>
      <c r="F28" s="3">
        <v>0</v>
      </c>
      <c r="G28" s="3">
        <v>3</v>
      </c>
      <c r="H28" s="3">
        <v>2</v>
      </c>
      <c r="I28" s="3">
        <v>0</v>
      </c>
      <c r="J28" s="3">
        <v>0</v>
      </c>
      <c r="K28" s="3">
        <f t="shared" si="0"/>
        <v>10</v>
      </c>
      <c r="L28" s="3">
        <f t="shared" si="1"/>
        <v>31.25</v>
      </c>
      <c r="N28" s="3">
        <v>12</v>
      </c>
      <c r="O28" s="9" t="s">
        <v>95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2</v>
      </c>
      <c r="V28" s="3">
        <v>0</v>
      </c>
      <c r="W28" s="3">
        <v>1</v>
      </c>
      <c r="X28">
        <f t="shared" si="2"/>
        <v>3</v>
      </c>
      <c r="Y28">
        <f t="shared" si="3"/>
        <v>9.375</v>
      </c>
    </row>
    <row r="29" spans="1:25" x14ac:dyDescent="0.35">
      <c r="A29" s="3">
        <v>16</v>
      </c>
      <c r="B29" s="4" t="s">
        <v>99</v>
      </c>
      <c r="C29" s="3">
        <v>4</v>
      </c>
      <c r="D29" s="3">
        <v>0</v>
      </c>
      <c r="E29" s="3">
        <v>0</v>
      </c>
      <c r="F29" s="3">
        <v>1</v>
      </c>
      <c r="G29" s="3">
        <v>3</v>
      </c>
      <c r="H29" s="3">
        <v>2</v>
      </c>
      <c r="I29" s="3">
        <v>0</v>
      </c>
      <c r="J29" s="3">
        <v>0</v>
      </c>
      <c r="K29" s="3">
        <f t="shared" si="0"/>
        <v>10</v>
      </c>
      <c r="L29" s="3">
        <f t="shared" si="1"/>
        <v>31.25</v>
      </c>
      <c r="N29" s="3">
        <v>29</v>
      </c>
      <c r="O29" s="9" t="s">
        <v>129</v>
      </c>
      <c r="P29" s="3">
        <v>0</v>
      </c>
      <c r="Q29" s="3">
        <v>0</v>
      </c>
      <c r="R29" s="3">
        <v>1</v>
      </c>
      <c r="S29" s="3">
        <v>0</v>
      </c>
      <c r="T29" s="3">
        <v>0</v>
      </c>
      <c r="U29" s="3">
        <v>2</v>
      </c>
      <c r="V29" s="3">
        <v>0</v>
      </c>
      <c r="W29" s="3">
        <v>0</v>
      </c>
      <c r="X29">
        <f t="shared" si="2"/>
        <v>3</v>
      </c>
      <c r="Y29">
        <f t="shared" si="3"/>
        <v>9.375</v>
      </c>
    </row>
    <row r="30" spans="1:25" x14ac:dyDescent="0.35">
      <c r="A30" s="3">
        <v>23</v>
      </c>
      <c r="B30" s="4" t="s">
        <v>114</v>
      </c>
      <c r="C30" s="3">
        <v>1</v>
      </c>
      <c r="D30" s="3">
        <v>0</v>
      </c>
      <c r="E30" s="3">
        <v>0</v>
      </c>
      <c r="F30" s="3">
        <v>1</v>
      </c>
      <c r="G30" s="3">
        <v>0</v>
      </c>
      <c r="H30" s="3">
        <v>2</v>
      </c>
      <c r="I30" s="3">
        <v>2</v>
      </c>
      <c r="J30" s="3">
        <v>2</v>
      </c>
      <c r="K30" s="3">
        <f t="shared" si="0"/>
        <v>8</v>
      </c>
      <c r="L30" s="3">
        <f t="shared" si="1"/>
        <v>25</v>
      </c>
      <c r="N30" s="3">
        <v>15</v>
      </c>
      <c r="O30" s="9" t="s">
        <v>101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2</v>
      </c>
      <c r="V30" s="3">
        <v>0</v>
      </c>
      <c r="W30" s="3">
        <v>0</v>
      </c>
      <c r="X30">
        <f t="shared" si="2"/>
        <v>2</v>
      </c>
      <c r="Y30">
        <f t="shared" si="3"/>
        <v>6.25</v>
      </c>
    </row>
    <row r="31" spans="1:25" x14ac:dyDescent="0.35">
      <c r="A31" s="3">
        <v>27</v>
      </c>
      <c r="B31" s="4" t="s">
        <v>121</v>
      </c>
      <c r="C31" s="3">
        <v>1</v>
      </c>
      <c r="D31" s="3">
        <v>0</v>
      </c>
      <c r="E31" s="3">
        <v>0</v>
      </c>
      <c r="F31" s="3">
        <v>1</v>
      </c>
      <c r="G31" s="3">
        <v>0</v>
      </c>
      <c r="H31" s="3">
        <v>2</v>
      </c>
      <c r="I31" s="3">
        <v>3</v>
      </c>
      <c r="J31" s="3">
        <v>1</v>
      </c>
      <c r="K31" s="3">
        <f t="shared" si="0"/>
        <v>8</v>
      </c>
      <c r="L31" s="3">
        <f t="shared" si="1"/>
        <v>25</v>
      </c>
      <c r="N31" s="3">
        <v>5</v>
      </c>
      <c r="O31" s="15" t="s">
        <v>82</v>
      </c>
      <c r="P31" s="3">
        <v>1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>
        <f t="shared" si="2"/>
        <v>1</v>
      </c>
      <c r="Y31">
        <f t="shared" si="3"/>
        <v>3.125</v>
      </c>
    </row>
    <row r="32" spans="1:25" x14ac:dyDescent="0.35">
      <c r="A32" s="3">
        <v>29</v>
      </c>
      <c r="B32" s="16" t="s">
        <v>125</v>
      </c>
      <c r="C32" s="3">
        <v>0</v>
      </c>
      <c r="D32" s="3">
        <v>0</v>
      </c>
      <c r="E32" s="3">
        <v>0</v>
      </c>
      <c r="F32" s="3">
        <v>1</v>
      </c>
      <c r="G32" s="3">
        <v>3</v>
      </c>
      <c r="H32" s="3">
        <v>2</v>
      </c>
      <c r="I32" s="3">
        <v>0</v>
      </c>
      <c r="J32" s="3">
        <v>0</v>
      </c>
      <c r="K32" s="3">
        <f t="shared" si="0"/>
        <v>6</v>
      </c>
      <c r="L32" s="3">
        <f t="shared" si="1"/>
        <v>18.75</v>
      </c>
      <c r="N32" s="3">
        <v>14</v>
      </c>
      <c r="O32" s="9" t="s">
        <v>100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>
        <f t="shared" si="2"/>
        <v>0</v>
      </c>
      <c r="Y32">
        <f t="shared" si="3"/>
        <v>0</v>
      </c>
    </row>
    <row r="33" spans="1:25" x14ac:dyDescent="0.35">
      <c r="A33" s="6">
        <v>6</v>
      </c>
      <c r="B33" s="7" t="s">
        <v>79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2</v>
      </c>
      <c r="J33" s="6">
        <v>0</v>
      </c>
      <c r="K33" s="3">
        <f t="shared" si="0"/>
        <v>4</v>
      </c>
      <c r="L33" s="3">
        <f t="shared" si="1"/>
        <v>12.5</v>
      </c>
      <c r="N33" s="3">
        <v>16</v>
      </c>
      <c r="O33" s="9" t="s">
        <v>103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>
        <f t="shared" si="2"/>
        <v>0</v>
      </c>
      <c r="Y33">
        <f t="shared" si="3"/>
        <v>0</v>
      </c>
    </row>
    <row r="34" spans="1:25" x14ac:dyDescent="0.35">
      <c r="A34" s="3">
        <v>1</v>
      </c>
      <c r="B34" s="4" t="s">
        <v>71</v>
      </c>
      <c r="C34" s="3">
        <v>0</v>
      </c>
      <c r="D34" s="3">
        <v>0</v>
      </c>
      <c r="E34" s="3">
        <v>0</v>
      </c>
      <c r="F34" s="3">
        <v>1</v>
      </c>
      <c r="G34" s="3">
        <v>0</v>
      </c>
      <c r="H34" s="3">
        <v>1</v>
      </c>
      <c r="I34" s="3">
        <v>0</v>
      </c>
      <c r="J34" s="3">
        <v>0</v>
      </c>
      <c r="K34" s="3">
        <f t="shared" si="0"/>
        <v>2</v>
      </c>
      <c r="L34" s="3">
        <f t="shared" si="1"/>
        <v>6.25</v>
      </c>
      <c r="N34" s="3">
        <v>17</v>
      </c>
      <c r="O34" s="9" t="s">
        <v>105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>
        <f t="shared" si="2"/>
        <v>0</v>
      </c>
      <c r="Y34">
        <f t="shared" si="3"/>
        <v>0</v>
      </c>
    </row>
    <row r="35" spans="1:25" x14ac:dyDescent="0.35">
      <c r="B35" s="8" t="s">
        <v>136</v>
      </c>
      <c r="C35" s="1">
        <f>AVERAGE(C5:J34)</f>
        <v>1.8916666666666666</v>
      </c>
      <c r="J35" s="2"/>
      <c r="K35" s="2"/>
      <c r="L35" s="2">
        <f>AVERAGE(L5:L34)</f>
        <v>47.291666666666664</v>
      </c>
      <c r="O35" s="8" t="s">
        <v>136</v>
      </c>
      <c r="P35" s="1">
        <f>AVERAGE(P5:W34)</f>
        <v>1.075</v>
      </c>
      <c r="Y35" s="2">
        <f>AVERAGE(Y5:Y34)</f>
        <v>26.875</v>
      </c>
    </row>
    <row r="36" spans="1:25" x14ac:dyDescent="0.35">
      <c r="B36" s="8" t="s">
        <v>137</v>
      </c>
      <c r="C36" s="1">
        <f>STDEV(C5:J34)</f>
        <v>1.535062090158428</v>
      </c>
      <c r="J36" s="2"/>
      <c r="K36" s="2"/>
      <c r="L36" s="2">
        <f>STDEV(L5:L34)</f>
        <v>22.57550390216754</v>
      </c>
      <c r="O36" s="8" t="s">
        <v>137</v>
      </c>
      <c r="P36" s="1">
        <f>STDEV(P5:W34)</f>
        <v>1.4003137723695593</v>
      </c>
      <c r="Y36" s="2">
        <f>STDEV(Y5:Y34)</f>
        <v>21.566482016122244</v>
      </c>
    </row>
    <row r="37" spans="1:25" x14ac:dyDescent="0.35">
      <c r="B37" s="8" t="s">
        <v>138</v>
      </c>
      <c r="C37" s="1">
        <f>C35+C36</f>
        <v>3.4267287568250948</v>
      </c>
      <c r="J37" s="2"/>
      <c r="K37" s="2"/>
      <c r="L37" s="2">
        <f>MAX(L5:L34)</f>
        <v>100</v>
      </c>
      <c r="O37" s="8" t="s">
        <v>138</v>
      </c>
      <c r="P37" s="1">
        <f>P35+P36</f>
        <v>2.4753137723695593</v>
      </c>
      <c r="Y37" s="2">
        <f>MAX(Y5:Y34)</f>
        <v>93.75</v>
      </c>
    </row>
    <row r="38" spans="1:25" x14ac:dyDescent="0.35">
      <c r="B38" s="8" t="s">
        <v>139</v>
      </c>
      <c r="C38" s="1">
        <f>C35-C36</f>
        <v>0.35660457650823862</v>
      </c>
      <c r="J38" s="2"/>
      <c r="K38" s="2"/>
      <c r="L38" s="2">
        <f>MIN(L5:L34)</f>
        <v>6.25</v>
      </c>
      <c r="O38" s="8" t="s">
        <v>139</v>
      </c>
      <c r="P38" s="1">
        <f>P35-P36</f>
        <v>-0.32531377236955938</v>
      </c>
      <c r="Y38" s="2">
        <f>MIN(Y5:Y34)</f>
        <v>0</v>
      </c>
    </row>
    <row r="39" spans="1:25" x14ac:dyDescent="0.35">
      <c r="B39" s="8"/>
      <c r="C39" s="1"/>
      <c r="J39" s="2"/>
      <c r="K39" s="2"/>
      <c r="L39" s="2"/>
      <c r="O39" s="8"/>
      <c r="P39" s="1"/>
    </row>
    <row r="40" spans="1:25" x14ac:dyDescent="0.35">
      <c r="B40" t="s">
        <v>132</v>
      </c>
      <c r="C40" s="1">
        <f>AVERAGE(C5:E34)</f>
        <v>2.2444444444444445</v>
      </c>
      <c r="D40" t="str">
        <f>IF(C40&lt;=$C$38,"Rendah",IF(C40&lt;=$C$37,"Sedang","Tinggi"))</f>
        <v>Sedang</v>
      </c>
      <c r="O40" t="s">
        <v>132</v>
      </c>
      <c r="P40" s="1">
        <f>AVERAGE(P5:R34)</f>
        <v>1.2444444444444445</v>
      </c>
      <c r="Q40" t="str">
        <f>IF(P40&lt;=$P$38,"Rendah",IF(P40&lt;=$P$37,"Sedang","Tinggi"))</f>
        <v>Sedang</v>
      </c>
    </row>
    <row r="41" spans="1:25" x14ac:dyDescent="0.35">
      <c r="B41" t="s">
        <v>133</v>
      </c>
      <c r="C41" s="1">
        <f>AVERAGE(F5:G34)</f>
        <v>1.4166666666666667</v>
      </c>
      <c r="D41" t="str">
        <f>IF(C41&lt;=$C$38,"Rendah",IF(C41&lt;=$C$37,"Sedang","Tinggi"))</f>
        <v>Sedang</v>
      </c>
      <c r="O41" t="s">
        <v>133</v>
      </c>
      <c r="P41" s="1">
        <f>AVERAGE(S5:T34)</f>
        <v>0.6333333333333333</v>
      </c>
      <c r="Q41" t="str">
        <f t="shared" ref="Q41:Q43" si="4">IF(P41&lt;=$P$38,"Rendah",IF(P41&lt;=$P$37,"Sedang","Tinggi"))</f>
        <v>Sedang</v>
      </c>
    </row>
    <row r="42" spans="1:25" x14ac:dyDescent="0.35">
      <c r="B42" t="s">
        <v>134</v>
      </c>
      <c r="C42" s="1">
        <f>AVERAGE(H5:I34)</f>
        <v>2.1666666666666665</v>
      </c>
      <c r="D42" t="str">
        <f>IF(C42&lt;=$C$38,"Rendah",IF(C42&lt;=$C$37,"Sedang","Tinggi"))</f>
        <v>Sedang</v>
      </c>
      <c r="O42" t="s">
        <v>134</v>
      </c>
      <c r="P42" s="1">
        <f>AVERAGE(U5:V34)</f>
        <v>1.65</v>
      </c>
      <c r="Q42" t="str">
        <f t="shared" si="4"/>
        <v>Sedang</v>
      </c>
    </row>
    <row r="43" spans="1:25" x14ac:dyDescent="0.35">
      <c r="B43" t="s">
        <v>135</v>
      </c>
      <c r="C43" s="1">
        <f>AVERAGE(J5:J34)</f>
        <v>1.2333333333333334</v>
      </c>
      <c r="D43" t="str">
        <f>IF(C43&lt;=$C$38,"Rendah",IF(C43&lt;=$C$37,"Sedang","Tinggi"))</f>
        <v>Sedang</v>
      </c>
      <c r="O43" t="s">
        <v>135</v>
      </c>
      <c r="P43" s="1">
        <f>AVERAGE(W5:W34)</f>
        <v>0.3</v>
      </c>
      <c r="Q43" t="str">
        <f t="shared" si="4"/>
        <v>Sedang</v>
      </c>
    </row>
  </sheetData>
  <mergeCells count="16">
    <mergeCell ref="X3:X4"/>
    <mergeCell ref="Y3:Y4"/>
    <mergeCell ref="U3:V3"/>
    <mergeCell ref="A1:J1"/>
    <mergeCell ref="A3:A4"/>
    <mergeCell ref="B3:B4"/>
    <mergeCell ref="N1:W1"/>
    <mergeCell ref="N3:N4"/>
    <mergeCell ref="O3:O4"/>
    <mergeCell ref="C3:E3"/>
    <mergeCell ref="F3:G3"/>
    <mergeCell ref="H3:I3"/>
    <mergeCell ref="P3:R3"/>
    <mergeCell ref="S3:T3"/>
    <mergeCell ref="K3:K4"/>
    <mergeCell ref="L3:L4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8A3F-D47B-4656-BF4B-7721A433B87E}">
  <dimension ref="A1:W45"/>
  <sheetViews>
    <sheetView zoomScale="50" zoomScaleNormal="50" workbookViewId="0">
      <selection activeCell="W43" sqref="W43"/>
    </sheetView>
  </sheetViews>
  <sheetFormatPr defaultRowHeight="14.5" x14ac:dyDescent="0.35"/>
  <sheetData>
    <row r="1" spans="1:23" x14ac:dyDescent="0.35">
      <c r="A1" s="19" t="s">
        <v>141</v>
      </c>
      <c r="B1" s="19"/>
      <c r="C1" s="19"/>
      <c r="D1" s="19"/>
      <c r="E1" s="19"/>
      <c r="F1" s="19"/>
      <c r="G1" s="19"/>
      <c r="H1" s="19"/>
      <c r="I1" s="19"/>
      <c r="J1" s="19"/>
      <c r="K1" s="19"/>
      <c r="M1" s="19" t="s">
        <v>142</v>
      </c>
      <c r="N1" s="19"/>
      <c r="O1" s="19"/>
      <c r="P1" s="19"/>
      <c r="Q1" s="19"/>
      <c r="R1" s="19"/>
      <c r="S1" s="19"/>
      <c r="T1" s="19"/>
      <c r="U1" s="19"/>
      <c r="V1" s="19"/>
      <c r="W1" s="19"/>
    </row>
    <row r="3" spans="1:23" x14ac:dyDescent="0.35">
      <c r="A3" s="21" t="s">
        <v>0</v>
      </c>
      <c r="B3" s="22" t="s">
        <v>132</v>
      </c>
      <c r="C3" s="24"/>
      <c r="D3" s="24"/>
      <c r="E3" s="24" t="s">
        <v>133</v>
      </c>
      <c r="F3" s="24"/>
      <c r="G3" s="25" t="s">
        <v>135</v>
      </c>
      <c r="H3" s="24" t="s">
        <v>134</v>
      </c>
      <c r="I3" s="23"/>
      <c r="J3" s="21" t="s">
        <v>1</v>
      </c>
      <c r="K3" s="21" t="s">
        <v>2</v>
      </c>
      <c r="M3" s="31" t="s">
        <v>0</v>
      </c>
      <c r="N3" s="22" t="s">
        <v>132</v>
      </c>
      <c r="O3" s="24"/>
      <c r="P3" s="23"/>
      <c r="Q3" s="17" t="s">
        <v>133</v>
      </c>
      <c r="R3" s="17"/>
      <c r="S3" s="32" t="s">
        <v>135</v>
      </c>
      <c r="T3" s="17" t="s">
        <v>134</v>
      </c>
      <c r="U3" s="17"/>
      <c r="V3" s="31" t="s">
        <v>1</v>
      </c>
      <c r="W3" s="31" t="s">
        <v>2</v>
      </c>
    </row>
    <row r="4" spans="1:23" x14ac:dyDescent="0.35">
      <c r="A4" s="26"/>
      <c r="B4" s="3" t="s">
        <v>3</v>
      </c>
      <c r="C4" s="3" t="s">
        <v>5</v>
      </c>
      <c r="D4" s="3" t="s">
        <v>4</v>
      </c>
      <c r="E4" s="3">
        <v>1</v>
      </c>
      <c r="F4" s="3" t="s">
        <v>8</v>
      </c>
      <c r="G4" s="3" t="s">
        <v>6</v>
      </c>
      <c r="H4" s="3" t="s">
        <v>7</v>
      </c>
      <c r="I4" s="3">
        <v>5</v>
      </c>
      <c r="J4" s="26"/>
      <c r="K4" s="26"/>
      <c r="M4" s="31"/>
      <c r="N4" s="33" t="s">
        <v>3</v>
      </c>
      <c r="O4" s="33" t="s">
        <v>5</v>
      </c>
      <c r="P4" s="33" t="s">
        <v>4</v>
      </c>
      <c r="Q4" s="33">
        <v>1</v>
      </c>
      <c r="R4" s="33" t="s">
        <v>8</v>
      </c>
      <c r="S4" s="33" t="s">
        <v>6</v>
      </c>
      <c r="T4" s="33" t="s">
        <v>7</v>
      </c>
      <c r="U4" s="33">
        <v>5</v>
      </c>
      <c r="V4" s="31"/>
      <c r="W4" s="31"/>
    </row>
    <row r="5" spans="1:23" x14ac:dyDescent="0.35">
      <c r="A5" s="3" t="s">
        <v>9</v>
      </c>
      <c r="B5" s="3">
        <v>0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1</v>
      </c>
      <c r="I5" s="3">
        <v>0</v>
      </c>
      <c r="J5" s="3">
        <v>2</v>
      </c>
      <c r="K5" s="3">
        <v>6.25</v>
      </c>
      <c r="M5" s="10" t="s">
        <v>41</v>
      </c>
      <c r="N5" s="3">
        <v>1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2</v>
      </c>
      <c r="U5" s="3">
        <v>0</v>
      </c>
      <c r="V5" s="3">
        <v>3</v>
      </c>
      <c r="W5" s="5">
        <v>9.375</v>
      </c>
    </row>
    <row r="6" spans="1:23" x14ac:dyDescent="0.35">
      <c r="A6" s="3" t="s">
        <v>10</v>
      </c>
      <c r="B6" s="3">
        <v>4</v>
      </c>
      <c r="C6" s="3">
        <v>4</v>
      </c>
      <c r="D6" s="3">
        <v>3</v>
      </c>
      <c r="E6" s="3">
        <v>1</v>
      </c>
      <c r="F6" s="3">
        <v>3</v>
      </c>
      <c r="G6" s="3">
        <v>4</v>
      </c>
      <c r="H6" s="3">
        <v>3</v>
      </c>
      <c r="I6" s="3">
        <v>4</v>
      </c>
      <c r="J6" s="3">
        <v>26</v>
      </c>
      <c r="K6" s="3">
        <v>81.25</v>
      </c>
      <c r="M6" s="10" t="s">
        <v>42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2</v>
      </c>
      <c r="U6" s="3">
        <v>2</v>
      </c>
      <c r="V6" s="3">
        <f t="shared" ref="V6:V31" si="0">SUM(N6:U6)</f>
        <v>4</v>
      </c>
      <c r="W6" s="5">
        <f t="shared" ref="W6:W18" si="1">(V6/(4*8))*100</f>
        <v>12.5</v>
      </c>
    </row>
    <row r="7" spans="1:23" x14ac:dyDescent="0.35">
      <c r="A7" s="3" t="s">
        <v>11</v>
      </c>
      <c r="B7" s="3">
        <v>4</v>
      </c>
      <c r="C7" s="3">
        <v>4</v>
      </c>
      <c r="D7" s="3">
        <v>0</v>
      </c>
      <c r="E7" s="3">
        <v>1</v>
      </c>
      <c r="F7" s="3">
        <v>0</v>
      </c>
      <c r="G7" s="3">
        <v>2</v>
      </c>
      <c r="H7" s="3">
        <v>2</v>
      </c>
      <c r="I7" s="3">
        <v>3</v>
      </c>
      <c r="J7" s="3">
        <v>16</v>
      </c>
      <c r="K7" s="3">
        <v>50</v>
      </c>
      <c r="M7" s="10" t="s">
        <v>43</v>
      </c>
      <c r="N7" s="3">
        <v>0</v>
      </c>
      <c r="O7" s="3">
        <v>4</v>
      </c>
      <c r="P7" s="3">
        <v>0</v>
      </c>
      <c r="Q7" s="3">
        <v>1</v>
      </c>
      <c r="R7" s="3">
        <v>2</v>
      </c>
      <c r="S7" s="3">
        <v>0</v>
      </c>
      <c r="T7" s="3">
        <v>2</v>
      </c>
      <c r="U7" s="3">
        <v>2</v>
      </c>
      <c r="V7" s="3">
        <f t="shared" si="0"/>
        <v>11</v>
      </c>
      <c r="W7" s="5">
        <f t="shared" si="1"/>
        <v>34.375</v>
      </c>
    </row>
    <row r="8" spans="1:23" x14ac:dyDescent="0.35">
      <c r="A8" s="3" t="s">
        <v>12</v>
      </c>
      <c r="B8" s="3">
        <v>1</v>
      </c>
      <c r="C8" s="3">
        <v>4</v>
      </c>
      <c r="D8" s="3">
        <v>0</v>
      </c>
      <c r="E8" s="3">
        <v>0</v>
      </c>
      <c r="F8" s="3">
        <v>3</v>
      </c>
      <c r="G8" s="3">
        <v>0</v>
      </c>
      <c r="H8" s="3">
        <v>2</v>
      </c>
      <c r="I8" s="3">
        <v>0</v>
      </c>
      <c r="J8" s="3">
        <v>10</v>
      </c>
      <c r="K8" s="3">
        <v>31.25</v>
      </c>
      <c r="M8" s="10" t="s">
        <v>44</v>
      </c>
      <c r="N8" s="3">
        <v>1</v>
      </c>
      <c r="O8" s="3">
        <v>4</v>
      </c>
      <c r="P8" s="3">
        <v>0</v>
      </c>
      <c r="Q8" s="3">
        <v>1</v>
      </c>
      <c r="R8" s="3">
        <v>0</v>
      </c>
      <c r="S8" s="3">
        <v>0</v>
      </c>
      <c r="T8" s="3">
        <v>2</v>
      </c>
      <c r="U8" s="3">
        <v>2</v>
      </c>
      <c r="V8" s="3">
        <f t="shared" si="0"/>
        <v>10</v>
      </c>
      <c r="W8" s="5">
        <f t="shared" si="1"/>
        <v>31.25</v>
      </c>
    </row>
    <row r="9" spans="1:23" x14ac:dyDescent="0.35">
      <c r="A9" s="3" t="s">
        <v>13</v>
      </c>
      <c r="B9" s="3">
        <v>4</v>
      </c>
      <c r="C9" s="3">
        <v>4</v>
      </c>
      <c r="D9" s="3">
        <v>4</v>
      </c>
      <c r="E9" s="3">
        <v>1</v>
      </c>
      <c r="F9" s="3">
        <v>3</v>
      </c>
      <c r="G9" s="3">
        <v>2</v>
      </c>
      <c r="H9" s="3">
        <v>2</v>
      </c>
      <c r="I9" s="3">
        <v>2</v>
      </c>
      <c r="J9" s="3">
        <v>22</v>
      </c>
      <c r="K9" s="3">
        <v>68.75</v>
      </c>
      <c r="M9" s="10" t="s">
        <v>45</v>
      </c>
      <c r="N9" s="3">
        <v>1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f t="shared" si="0"/>
        <v>1</v>
      </c>
      <c r="W9" s="5">
        <f t="shared" si="1"/>
        <v>3.125</v>
      </c>
    </row>
    <row r="10" spans="1:23" x14ac:dyDescent="0.35">
      <c r="A10" s="3" t="s">
        <v>14</v>
      </c>
      <c r="B10" s="3">
        <v>1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2</v>
      </c>
      <c r="J10" s="3">
        <v>4</v>
      </c>
      <c r="K10" s="3">
        <v>12.5</v>
      </c>
      <c r="M10" s="10" t="s">
        <v>46</v>
      </c>
      <c r="N10" s="3">
        <v>4</v>
      </c>
      <c r="O10" s="3">
        <v>4</v>
      </c>
      <c r="P10" s="3">
        <v>0</v>
      </c>
      <c r="Q10" s="3">
        <v>1</v>
      </c>
      <c r="R10" s="3">
        <v>2</v>
      </c>
      <c r="S10" s="3">
        <v>0</v>
      </c>
      <c r="T10" s="3">
        <v>2</v>
      </c>
      <c r="U10" s="3">
        <v>2</v>
      </c>
      <c r="V10" s="3">
        <f t="shared" si="0"/>
        <v>15</v>
      </c>
      <c r="W10" s="5">
        <f t="shared" si="1"/>
        <v>46.875</v>
      </c>
    </row>
    <row r="11" spans="1:23" x14ac:dyDescent="0.35">
      <c r="A11" s="3" t="s">
        <v>15</v>
      </c>
      <c r="B11" s="3">
        <v>4</v>
      </c>
      <c r="C11" s="3">
        <v>4</v>
      </c>
      <c r="D11" s="3">
        <v>4</v>
      </c>
      <c r="E11" s="3">
        <v>3</v>
      </c>
      <c r="F11" s="3">
        <v>0</v>
      </c>
      <c r="G11" s="3">
        <v>0</v>
      </c>
      <c r="H11" s="3">
        <v>3</v>
      </c>
      <c r="I11" s="3">
        <v>3</v>
      </c>
      <c r="J11" s="3">
        <v>21</v>
      </c>
      <c r="K11" s="3">
        <v>65.63</v>
      </c>
      <c r="M11" s="10" t="s">
        <v>47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2</v>
      </c>
      <c r="U11" s="3">
        <v>2</v>
      </c>
      <c r="V11" s="3">
        <f t="shared" si="0"/>
        <v>4</v>
      </c>
      <c r="W11" s="5">
        <f t="shared" si="1"/>
        <v>12.5</v>
      </c>
    </row>
    <row r="12" spans="1:23" x14ac:dyDescent="0.35">
      <c r="A12" s="3" t="s">
        <v>16</v>
      </c>
      <c r="B12" s="3">
        <v>1</v>
      </c>
      <c r="C12" s="3">
        <v>4</v>
      </c>
      <c r="D12" s="3">
        <v>0</v>
      </c>
      <c r="E12" s="3">
        <v>1</v>
      </c>
      <c r="F12" s="3">
        <v>0</v>
      </c>
      <c r="G12" s="3">
        <v>2</v>
      </c>
      <c r="H12" s="3">
        <v>1</v>
      </c>
      <c r="I12" s="3">
        <v>2</v>
      </c>
      <c r="J12" s="3">
        <v>11</v>
      </c>
      <c r="K12" s="3">
        <v>34.380000000000003</v>
      </c>
      <c r="M12" s="10" t="s">
        <v>48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2</v>
      </c>
      <c r="U12" s="3">
        <v>2</v>
      </c>
      <c r="V12" s="3">
        <f t="shared" si="0"/>
        <v>4</v>
      </c>
      <c r="W12" s="5">
        <f t="shared" si="1"/>
        <v>12.5</v>
      </c>
    </row>
    <row r="13" spans="1:23" x14ac:dyDescent="0.35">
      <c r="A13" s="3" t="s">
        <v>17</v>
      </c>
      <c r="B13" s="3">
        <v>4</v>
      </c>
      <c r="C13" s="3">
        <v>4</v>
      </c>
      <c r="D13" s="3">
        <v>4</v>
      </c>
      <c r="E13" s="3">
        <v>3</v>
      </c>
      <c r="F13" s="3">
        <v>4</v>
      </c>
      <c r="G13" s="3">
        <v>3</v>
      </c>
      <c r="H13" s="3">
        <v>2</v>
      </c>
      <c r="I13" s="3">
        <v>3</v>
      </c>
      <c r="J13" s="3">
        <v>27</v>
      </c>
      <c r="K13" s="3">
        <v>84.38</v>
      </c>
      <c r="M13" s="10" t="s">
        <v>49</v>
      </c>
      <c r="N13" s="3">
        <v>0</v>
      </c>
      <c r="O13" s="3">
        <v>4</v>
      </c>
      <c r="P13" s="3">
        <v>0</v>
      </c>
      <c r="Q13" s="3">
        <v>0</v>
      </c>
      <c r="R13" s="3">
        <v>0</v>
      </c>
      <c r="S13" s="3">
        <v>0</v>
      </c>
      <c r="T13" s="3">
        <v>2</v>
      </c>
      <c r="U13" s="3">
        <v>2</v>
      </c>
      <c r="V13" s="3">
        <f t="shared" si="0"/>
        <v>8</v>
      </c>
      <c r="W13" s="5">
        <f t="shared" si="1"/>
        <v>25</v>
      </c>
    </row>
    <row r="14" spans="1:23" x14ac:dyDescent="0.35">
      <c r="A14" s="3" t="s">
        <v>18</v>
      </c>
      <c r="B14" s="3">
        <v>4</v>
      </c>
      <c r="C14" s="3">
        <v>4</v>
      </c>
      <c r="D14" s="3">
        <v>3</v>
      </c>
      <c r="E14" s="3">
        <v>1</v>
      </c>
      <c r="F14" s="3">
        <v>0</v>
      </c>
      <c r="G14" s="3">
        <v>1</v>
      </c>
      <c r="H14" s="3">
        <v>2</v>
      </c>
      <c r="I14" s="3">
        <v>0</v>
      </c>
      <c r="J14" s="3">
        <v>15</v>
      </c>
      <c r="K14" s="3">
        <v>46.88</v>
      </c>
      <c r="M14" s="10" t="s">
        <v>50</v>
      </c>
      <c r="N14" s="3">
        <v>1</v>
      </c>
      <c r="O14" s="3">
        <v>0</v>
      </c>
      <c r="P14" s="3">
        <v>0</v>
      </c>
      <c r="Q14" s="3">
        <v>1</v>
      </c>
      <c r="R14" s="3">
        <v>2</v>
      </c>
      <c r="S14" s="3">
        <v>0</v>
      </c>
      <c r="T14" s="3">
        <v>2</v>
      </c>
      <c r="U14" s="3">
        <v>2</v>
      </c>
      <c r="V14" s="3">
        <f t="shared" si="0"/>
        <v>8</v>
      </c>
      <c r="W14" s="5">
        <f t="shared" si="1"/>
        <v>25</v>
      </c>
    </row>
    <row r="15" spans="1:23" x14ac:dyDescent="0.35">
      <c r="A15" s="3" t="s">
        <v>19</v>
      </c>
      <c r="B15" s="3">
        <v>1</v>
      </c>
      <c r="C15" s="3">
        <v>4</v>
      </c>
      <c r="D15" s="3">
        <v>0</v>
      </c>
      <c r="E15" s="3">
        <v>1</v>
      </c>
      <c r="F15" s="3">
        <v>3</v>
      </c>
      <c r="G15" s="3">
        <v>0</v>
      </c>
      <c r="H15" s="3">
        <v>2</v>
      </c>
      <c r="I15" s="3">
        <v>2</v>
      </c>
      <c r="J15" s="3">
        <v>13</v>
      </c>
      <c r="K15" s="3">
        <v>40.630000000000003</v>
      </c>
      <c r="M15" s="10" t="s">
        <v>51</v>
      </c>
      <c r="N15" s="3">
        <v>4</v>
      </c>
      <c r="O15" s="3">
        <v>0</v>
      </c>
      <c r="P15" s="3">
        <v>3</v>
      </c>
      <c r="Q15" s="3">
        <v>1</v>
      </c>
      <c r="R15" s="3">
        <v>3</v>
      </c>
      <c r="S15" s="3">
        <v>0</v>
      </c>
      <c r="T15" s="3">
        <v>2</v>
      </c>
      <c r="U15" s="3">
        <v>2</v>
      </c>
      <c r="V15" s="3">
        <f t="shared" si="0"/>
        <v>15</v>
      </c>
      <c r="W15" s="5">
        <f t="shared" si="1"/>
        <v>46.875</v>
      </c>
    </row>
    <row r="16" spans="1:23" x14ac:dyDescent="0.35">
      <c r="A16" s="3" t="s">
        <v>20</v>
      </c>
      <c r="B16" s="3">
        <v>0</v>
      </c>
      <c r="C16" s="3">
        <v>4</v>
      </c>
      <c r="D16" s="3">
        <v>0</v>
      </c>
      <c r="E16" s="3">
        <v>1</v>
      </c>
      <c r="F16" s="3">
        <v>0</v>
      </c>
      <c r="G16" s="3">
        <v>2</v>
      </c>
      <c r="H16" s="3">
        <v>2</v>
      </c>
      <c r="I16" s="3">
        <v>2</v>
      </c>
      <c r="J16" s="3">
        <v>11</v>
      </c>
      <c r="K16" s="3">
        <v>34.380000000000003</v>
      </c>
      <c r="M16" s="10" t="s">
        <v>52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  <c r="T16" s="3">
        <v>2</v>
      </c>
      <c r="U16" s="3">
        <v>0</v>
      </c>
      <c r="V16" s="3">
        <f t="shared" si="0"/>
        <v>3</v>
      </c>
      <c r="W16" s="5">
        <f t="shared" si="1"/>
        <v>9.375</v>
      </c>
    </row>
    <row r="17" spans="1:23" x14ac:dyDescent="0.35">
      <c r="A17" s="3" t="s">
        <v>21</v>
      </c>
      <c r="B17" s="3">
        <v>4</v>
      </c>
      <c r="C17" s="3">
        <v>4</v>
      </c>
      <c r="D17" s="3">
        <v>0</v>
      </c>
      <c r="E17" s="3">
        <v>0</v>
      </c>
      <c r="F17" s="3">
        <v>3</v>
      </c>
      <c r="G17" s="3">
        <v>0</v>
      </c>
      <c r="H17" s="3">
        <v>2</v>
      </c>
      <c r="I17" s="3">
        <v>2</v>
      </c>
      <c r="J17" s="3">
        <v>15</v>
      </c>
      <c r="K17" s="3">
        <v>46.88</v>
      </c>
      <c r="M17" s="10" t="s">
        <v>53</v>
      </c>
      <c r="N17" s="3">
        <v>1</v>
      </c>
      <c r="O17" s="3">
        <v>4</v>
      </c>
      <c r="P17" s="3">
        <v>0</v>
      </c>
      <c r="Q17" s="3">
        <v>1</v>
      </c>
      <c r="R17" s="3">
        <v>1</v>
      </c>
      <c r="S17" s="3">
        <v>1</v>
      </c>
      <c r="T17" s="3">
        <v>2</v>
      </c>
      <c r="U17" s="3">
        <v>3</v>
      </c>
      <c r="V17" s="3">
        <f t="shared" si="0"/>
        <v>13</v>
      </c>
      <c r="W17" s="5">
        <f t="shared" si="1"/>
        <v>40.625</v>
      </c>
    </row>
    <row r="18" spans="1:23" x14ac:dyDescent="0.35">
      <c r="A18" s="3" t="s">
        <v>22</v>
      </c>
      <c r="B18" s="3">
        <v>1</v>
      </c>
      <c r="C18" s="3">
        <v>3</v>
      </c>
      <c r="D18" s="3">
        <v>0</v>
      </c>
      <c r="E18" s="3">
        <v>1</v>
      </c>
      <c r="F18" s="3">
        <v>0</v>
      </c>
      <c r="G18" s="3">
        <v>2</v>
      </c>
      <c r="H18" s="3">
        <v>2</v>
      </c>
      <c r="I18" s="3">
        <v>2</v>
      </c>
      <c r="J18" s="3">
        <v>11</v>
      </c>
      <c r="K18" s="3">
        <v>34.380000000000003</v>
      </c>
      <c r="M18" s="10" t="s">
        <v>54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2</v>
      </c>
      <c r="U18" s="3">
        <v>0</v>
      </c>
      <c r="V18" s="3">
        <f t="shared" si="0"/>
        <v>2</v>
      </c>
      <c r="W18" s="5">
        <f t="shared" si="1"/>
        <v>6.25</v>
      </c>
    </row>
    <row r="19" spans="1:23" x14ac:dyDescent="0.35">
      <c r="A19" s="3" t="s">
        <v>23</v>
      </c>
      <c r="B19" s="3">
        <v>3</v>
      </c>
      <c r="C19" s="3">
        <v>4</v>
      </c>
      <c r="D19" s="3">
        <v>3</v>
      </c>
      <c r="E19" s="3">
        <v>2</v>
      </c>
      <c r="F19" s="3">
        <v>2</v>
      </c>
      <c r="G19" s="3">
        <v>3</v>
      </c>
      <c r="H19" s="3">
        <v>3</v>
      </c>
      <c r="I19" s="3">
        <v>4</v>
      </c>
      <c r="J19" s="3">
        <v>24</v>
      </c>
      <c r="K19" s="3">
        <v>75</v>
      </c>
      <c r="M19" s="10" t="s">
        <v>55</v>
      </c>
      <c r="N19" s="3">
        <v>4</v>
      </c>
      <c r="O19" s="3">
        <v>4</v>
      </c>
      <c r="P19" s="3">
        <v>0</v>
      </c>
      <c r="Q19" s="3">
        <v>1</v>
      </c>
      <c r="R19" s="3">
        <v>1</v>
      </c>
      <c r="S19" s="3">
        <v>0</v>
      </c>
      <c r="T19" s="3">
        <v>2</v>
      </c>
      <c r="U19" s="3">
        <v>2</v>
      </c>
      <c r="V19" s="3">
        <f t="shared" si="0"/>
        <v>14</v>
      </c>
      <c r="W19" s="5">
        <f>(V19/(4*8))*100</f>
        <v>43.75</v>
      </c>
    </row>
    <row r="20" spans="1:23" x14ac:dyDescent="0.35">
      <c r="A20" s="3" t="s">
        <v>24</v>
      </c>
      <c r="B20" s="3">
        <v>4</v>
      </c>
      <c r="C20" s="3">
        <v>0</v>
      </c>
      <c r="D20" s="3">
        <v>0</v>
      </c>
      <c r="E20" s="3">
        <v>1</v>
      </c>
      <c r="F20" s="3">
        <v>3</v>
      </c>
      <c r="G20" s="3">
        <v>0</v>
      </c>
      <c r="H20" s="3">
        <v>2</v>
      </c>
      <c r="I20" s="3">
        <v>0</v>
      </c>
      <c r="J20" s="3">
        <v>10</v>
      </c>
      <c r="K20" s="3">
        <v>31.25</v>
      </c>
      <c r="M20" s="10" t="s">
        <v>56</v>
      </c>
      <c r="N20" s="3">
        <v>4</v>
      </c>
      <c r="O20" s="3">
        <v>4</v>
      </c>
      <c r="P20" s="3">
        <v>4</v>
      </c>
      <c r="Q20" s="3">
        <v>1</v>
      </c>
      <c r="R20" s="3">
        <v>2</v>
      </c>
      <c r="S20" s="3">
        <v>0</v>
      </c>
      <c r="T20" s="3">
        <v>2</v>
      </c>
      <c r="U20" s="3">
        <v>2</v>
      </c>
      <c r="V20" s="3">
        <f t="shared" si="0"/>
        <v>19</v>
      </c>
      <c r="W20" s="5">
        <f t="shared" ref="W20:W31" si="2">(V20/(4*8))*100</f>
        <v>59.375</v>
      </c>
    </row>
    <row r="21" spans="1:23" x14ac:dyDescent="0.35">
      <c r="A21" s="3" t="s">
        <v>25</v>
      </c>
      <c r="B21" s="3">
        <v>1</v>
      </c>
      <c r="C21" s="3">
        <v>4</v>
      </c>
      <c r="D21" s="3">
        <v>0</v>
      </c>
      <c r="E21" s="3">
        <v>1</v>
      </c>
      <c r="F21" s="3">
        <v>0</v>
      </c>
      <c r="G21" s="3">
        <v>2</v>
      </c>
      <c r="H21" s="3">
        <v>2</v>
      </c>
      <c r="I21" s="3">
        <v>2</v>
      </c>
      <c r="J21" s="3">
        <v>12</v>
      </c>
      <c r="K21" s="3">
        <v>37.5</v>
      </c>
      <c r="M21" s="10" t="s">
        <v>57</v>
      </c>
      <c r="N21" s="3">
        <v>4</v>
      </c>
      <c r="O21" s="3">
        <v>4</v>
      </c>
      <c r="P21" s="3">
        <v>0</v>
      </c>
      <c r="Q21" s="3">
        <v>1</v>
      </c>
      <c r="R21" s="3">
        <v>0</v>
      </c>
      <c r="S21" s="3">
        <v>1</v>
      </c>
      <c r="T21" s="3">
        <v>3</v>
      </c>
      <c r="U21" s="3">
        <v>3</v>
      </c>
      <c r="V21" s="3">
        <f t="shared" si="0"/>
        <v>16</v>
      </c>
      <c r="W21" s="5">
        <f t="shared" si="2"/>
        <v>50</v>
      </c>
    </row>
    <row r="22" spans="1:23" x14ac:dyDescent="0.35">
      <c r="A22" s="3" t="s">
        <v>26</v>
      </c>
      <c r="B22" s="3">
        <v>4</v>
      </c>
      <c r="C22" s="3">
        <v>4</v>
      </c>
      <c r="D22" s="3">
        <v>0</v>
      </c>
      <c r="E22" s="3">
        <v>0</v>
      </c>
      <c r="F22" s="3">
        <v>3</v>
      </c>
      <c r="G22" s="3">
        <v>0</v>
      </c>
      <c r="H22" s="3">
        <v>2</v>
      </c>
      <c r="I22" s="3">
        <v>2</v>
      </c>
      <c r="J22" s="3">
        <v>15</v>
      </c>
      <c r="K22" s="3">
        <v>46.88</v>
      </c>
      <c r="M22" s="10" t="s">
        <v>58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>
        <v>3</v>
      </c>
      <c r="U22" s="3">
        <v>3</v>
      </c>
      <c r="V22" s="3">
        <f t="shared" si="0"/>
        <v>30</v>
      </c>
      <c r="W22" s="5">
        <f t="shared" si="2"/>
        <v>93.75</v>
      </c>
    </row>
    <row r="23" spans="1:23" x14ac:dyDescent="0.35">
      <c r="A23" s="3" t="s">
        <v>27</v>
      </c>
      <c r="B23" s="3">
        <v>4</v>
      </c>
      <c r="C23" s="3">
        <v>3</v>
      </c>
      <c r="D23" s="3">
        <v>0</v>
      </c>
      <c r="E23" s="3">
        <v>1</v>
      </c>
      <c r="F23" s="3">
        <v>3</v>
      </c>
      <c r="G23" s="3">
        <v>0</v>
      </c>
      <c r="H23" s="3">
        <v>2</v>
      </c>
      <c r="I23" s="3">
        <v>2</v>
      </c>
      <c r="J23" s="3">
        <v>15</v>
      </c>
      <c r="K23" s="3">
        <v>46.88</v>
      </c>
      <c r="M23" s="10" t="s">
        <v>59</v>
      </c>
      <c r="N23" s="3">
        <v>1</v>
      </c>
      <c r="O23" s="3">
        <v>0</v>
      </c>
      <c r="P23" s="3">
        <v>0</v>
      </c>
      <c r="Q23" s="3">
        <v>1</v>
      </c>
      <c r="R23" s="3">
        <v>0</v>
      </c>
      <c r="S23" s="3">
        <v>0</v>
      </c>
      <c r="T23" s="3">
        <v>2</v>
      </c>
      <c r="U23" s="3">
        <v>2</v>
      </c>
      <c r="V23" s="3">
        <f t="shared" si="0"/>
        <v>6</v>
      </c>
      <c r="W23" s="5">
        <f t="shared" si="2"/>
        <v>18.75</v>
      </c>
    </row>
    <row r="24" spans="1:23" x14ac:dyDescent="0.35">
      <c r="A24" s="3" t="s">
        <v>28</v>
      </c>
      <c r="B24" s="3">
        <v>4</v>
      </c>
      <c r="C24" s="3">
        <v>4</v>
      </c>
      <c r="D24" s="3">
        <v>4</v>
      </c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3">
        <v>32</v>
      </c>
      <c r="K24" s="3">
        <v>100</v>
      </c>
      <c r="M24" s="10" t="s">
        <v>60</v>
      </c>
      <c r="N24" s="3">
        <v>4</v>
      </c>
      <c r="O24" s="3">
        <v>4</v>
      </c>
      <c r="P24" s="3">
        <v>0</v>
      </c>
      <c r="Q24" s="3">
        <v>0</v>
      </c>
      <c r="R24" s="3">
        <v>0</v>
      </c>
      <c r="S24" s="3">
        <v>0</v>
      </c>
      <c r="T24" s="3">
        <v>2</v>
      </c>
      <c r="U24" s="3">
        <v>0</v>
      </c>
      <c r="V24" s="3">
        <f t="shared" si="0"/>
        <v>10</v>
      </c>
      <c r="W24" s="5">
        <f t="shared" si="2"/>
        <v>31.25</v>
      </c>
    </row>
    <row r="25" spans="1:23" x14ac:dyDescent="0.35">
      <c r="A25" s="3" t="s">
        <v>29</v>
      </c>
      <c r="B25" s="3">
        <v>4</v>
      </c>
      <c r="C25" s="3">
        <v>4</v>
      </c>
      <c r="D25" s="3">
        <v>2</v>
      </c>
      <c r="E25" s="3">
        <v>4</v>
      </c>
      <c r="F25" s="3">
        <v>0</v>
      </c>
      <c r="G25" s="3">
        <v>4</v>
      </c>
      <c r="H25" s="3">
        <v>4</v>
      </c>
      <c r="I25" s="3">
        <v>4</v>
      </c>
      <c r="J25" s="3">
        <v>26</v>
      </c>
      <c r="K25" s="3">
        <v>81.25</v>
      </c>
      <c r="M25" s="10" t="s">
        <v>61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2</v>
      </c>
      <c r="U25" s="3">
        <v>2</v>
      </c>
      <c r="V25" s="3">
        <f t="shared" si="0"/>
        <v>4</v>
      </c>
      <c r="W25" s="5">
        <f t="shared" si="2"/>
        <v>12.5</v>
      </c>
    </row>
    <row r="26" spans="1:23" x14ac:dyDescent="0.35">
      <c r="A26" s="3" t="s">
        <v>30</v>
      </c>
      <c r="B26" s="3">
        <v>1</v>
      </c>
      <c r="C26" s="3">
        <v>4</v>
      </c>
      <c r="D26" s="3">
        <v>0</v>
      </c>
      <c r="E26" s="3">
        <v>1</v>
      </c>
      <c r="F26" s="3">
        <v>0</v>
      </c>
      <c r="G26" s="3">
        <v>1</v>
      </c>
      <c r="H26" s="3">
        <v>2</v>
      </c>
      <c r="I26" s="3">
        <v>2</v>
      </c>
      <c r="J26" s="3">
        <v>11</v>
      </c>
      <c r="K26" s="3">
        <v>34.380000000000003</v>
      </c>
      <c r="M26" s="10" t="s">
        <v>62</v>
      </c>
      <c r="N26" s="3">
        <v>4</v>
      </c>
      <c r="O26" s="3">
        <v>3</v>
      </c>
      <c r="P26" s="3">
        <v>0</v>
      </c>
      <c r="Q26" s="3">
        <v>1</v>
      </c>
      <c r="R26" s="3">
        <v>0</v>
      </c>
      <c r="S26" s="3">
        <v>0</v>
      </c>
      <c r="T26" s="3">
        <v>2</v>
      </c>
      <c r="U26" s="3">
        <v>2</v>
      </c>
      <c r="V26" s="3">
        <f t="shared" si="0"/>
        <v>12</v>
      </c>
      <c r="W26" s="5">
        <f t="shared" si="2"/>
        <v>37.5</v>
      </c>
    </row>
    <row r="27" spans="1:23" x14ac:dyDescent="0.35">
      <c r="A27" s="3" t="s">
        <v>31</v>
      </c>
      <c r="B27" s="3">
        <v>1</v>
      </c>
      <c r="C27" s="3">
        <v>0</v>
      </c>
      <c r="D27" s="3">
        <v>0</v>
      </c>
      <c r="E27" s="3">
        <v>1</v>
      </c>
      <c r="F27" s="3">
        <v>0</v>
      </c>
      <c r="G27" s="3">
        <v>2</v>
      </c>
      <c r="H27" s="3">
        <v>2</v>
      </c>
      <c r="I27" s="3">
        <v>2</v>
      </c>
      <c r="J27" s="3">
        <v>8</v>
      </c>
      <c r="K27" s="3">
        <v>25</v>
      </c>
      <c r="M27" s="10" t="s">
        <v>63</v>
      </c>
      <c r="N27" s="3">
        <v>1</v>
      </c>
      <c r="O27" s="3">
        <v>4</v>
      </c>
      <c r="P27" s="3">
        <v>0</v>
      </c>
      <c r="Q27" s="3">
        <v>0</v>
      </c>
      <c r="R27" s="3">
        <v>0</v>
      </c>
      <c r="S27" s="3">
        <v>0</v>
      </c>
      <c r="T27" s="3">
        <v>2</v>
      </c>
      <c r="U27" s="3">
        <v>0</v>
      </c>
      <c r="V27" s="3">
        <f t="shared" si="0"/>
        <v>7</v>
      </c>
      <c r="W27" s="5">
        <f t="shared" si="2"/>
        <v>21.875</v>
      </c>
    </row>
    <row r="28" spans="1:23" x14ac:dyDescent="0.35">
      <c r="A28" s="3" t="s">
        <v>32</v>
      </c>
      <c r="B28" s="3">
        <v>1</v>
      </c>
      <c r="C28" s="3">
        <v>4</v>
      </c>
      <c r="D28" s="3">
        <v>1</v>
      </c>
      <c r="E28" s="3">
        <v>1</v>
      </c>
      <c r="F28" s="3">
        <v>3</v>
      </c>
      <c r="G28" s="3">
        <v>2</v>
      </c>
      <c r="H28" s="3">
        <v>2</v>
      </c>
      <c r="I28" s="3">
        <v>2</v>
      </c>
      <c r="J28" s="3">
        <v>16</v>
      </c>
      <c r="K28" s="3">
        <v>50</v>
      </c>
      <c r="M28" s="10" t="s">
        <v>64</v>
      </c>
      <c r="N28" s="3">
        <v>4</v>
      </c>
      <c r="O28" s="3">
        <v>4</v>
      </c>
      <c r="P28" s="3">
        <v>0</v>
      </c>
      <c r="Q28" s="3">
        <v>2</v>
      </c>
      <c r="R28" s="3">
        <v>0</v>
      </c>
      <c r="S28" s="3">
        <v>2</v>
      </c>
      <c r="T28" s="3">
        <v>3</v>
      </c>
      <c r="U28" s="3">
        <v>3</v>
      </c>
      <c r="V28" s="3">
        <f t="shared" si="0"/>
        <v>18</v>
      </c>
      <c r="W28" s="5">
        <f t="shared" si="2"/>
        <v>56.25</v>
      </c>
    </row>
    <row r="29" spans="1:23" x14ac:dyDescent="0.35">
      <c r="A29" s="3" t="s">
        <v>33</v>
      </c>
      <c r="B29" s="3">
        <v>1</v>
      </c>
      <c r="C29" s="3">
        <v>4</v>
      </c>
      <c r="D29" s="3">
        <v>0</v>
      </c>
      <c r="E29" s="3">
        <v>1</v>
      </c>
      <c r="F29" s="3">
        <v>0</v>
      </c>
      <c r="G29" s="3">
        <v>0</v>
      </c>
      <c r="H29" s="3">
        <v>3</v>
      </c>
      <c r="I29" s="3">
        <v>3</v>
      </c>
      <c r="J29" s="3">
        <v>12</v>
      </c>
      <c r="K29" s="3">
        <v>37.5</v>
      </c>
      <c r="M29" s="10" t="s">
        <v>65</v>
      </c>
      <c r="N29" s="3">
        <v>1</v>
      </c>
      <c r="O29" s="3">
        <v>4</v>
      </c>
      <c r="P29" s="3">
        <v>0</v>
      </c>
      <c r="Q29" s="3">
        <v>0</v>
      </c>
      <c r="R29" s="3">
        <v>0</v>
      </c>
      <c r="S29" s="3">
        <v>0</v>
      </c>
      <c r="T29" s="3">
        <v>2</v>
      </c>
      <c r="U29" s="3">
        <v>0</v>
      </c>
      <c r="V29" s="3">
        <f t="shared" si="0"/>
        <v>7</v>
      </c>
      <c r="W29" s="5">
        <f t="shared" si="2"/>
        <v>21.875</v>
      </c>
    </row>
    <row r="30" spans="1:23" x14ac:dyDescent="0.35">
      <c r="A30" s="3" t="s">
        <v>34</v>
      </c>
      <c r="B30" s="3">
        <v>4</v>
      </c>
      <c r="C30" s="3">
        <v>4</v>
      </c>
      <c r="D30" s="3">
        <v>4</v>
      </c>
      <c r="E30" s="3">
        <v>1</v>
      </c>
      <c r="F30" s="3">
        <v>4</v>
      </c>
      <c r="G30" s="3">
        <v>0</v>
      </c>
      <c r="H30" s="3">
        <v>2</v>
      </c>
      <c r="I30" s="3">
        <v>0</v>
      </c>
      <c r="J30" s="3">
        <v>19</v>
      </c>
      <c r="K30" s="3">
        <v>59.38</v>
      </c>
      <c r="M30" s="10" t="s">
        <v>66</v>
      </c>
      <c r="N30" s="3">
        <v>0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  <c r="T30" s="3">
        <v>2</v>
      </c>
      <c r="U30" s="3">
        <v>0</v>
      </c>
      <c r="V30" s="3">
        <f t="shared" si="0"/>
        <v>3</v>
      </c>
      <c r="W30" s="5">
        <f t="shared" si="2"/>
        <v>9.375</v>
      </c>
    </row>
    <row r="31" spans="1:23" x14ac:dyDescent="0.35">
      <c r="A31" s="3" t="s">
        <v>35</v>
      </c>
      <c r="B31" s="3">
        <v>1</v>
      </c>
      <c r="C31" s="3">
        <v>0</v>
      </c>
      <c r="D31" s="3">
        <v>0</v>
      </c>
      <c r="E31" s="3">
        <v>1</v>
      </c>
      <c r="F31" s="3">
        <v>0</v>
      </c>
      <c r="G31" s="3">
        <v>1</v>
      </c>
      <c r="H31" s="3">
        <v>2</v>
      </c>
      <c r="I31" s="3">
        <v>3</v>
      </c>
      <c r="J31" s="3">
        <v>8</v>
      </c>
      <c r="K31" s="3">
        <v>25</v>
      </c>
      <c r="M31" s="10" t="s">
        <v>67</v>
      </c>
      <c r="N31" s="3">
        <v>1</v>
      </c>
      <c r="O31" s="3">
        <v>0</v>
      </c>
      <c r="P31" s="3">
        <v>0</v>
      </c>
      <c r="Q31" s="3">
        <v>1</v>
      </c>
      <c r="R31" s="3">
        <v>3</v>
      </c>
      <c r="S31" s="3">
        <v>0</v>
      </c>
      <c r="T31" s="3">
        <v>2</v>
      </c>
      <c r="U31" s="3">
        <v>4</v>
      </c>
      <c r="V31" s="3">
        <f t="shared" si="0"/>
        <v>11</v>
      </c>
      <c r="W31" s="5">
        <f t="shared" si="2"/>
        <v>34.375</v>
      </c>
    </row>
    <row r="32" spans="1:23" x14ac:dyDescent="0.35">
      <c r="A32" s="3" t="s">
        <v>36</v>
      </c>
      <c r="B32" s="3">
        <v>4</v>
      </c>
      <c r="C32" s="3">
        <v>4</v>
      </c>
      <c r="D32" s="3">
        <v>3</v>
      </c>
      <c r="E32" s="3">
        <v>1</v>
      </c>
      <c r="F32" s="3">
        <v>3</v>
      </c>
      <c r="G32" s="3">
        <v>0</v>
      </c>
      <c r="H32" s="3">
        <v>3</v>
      </c>
      <c r="I32" s="3">
        <v>4</v>
      </c>
      <c r="J32" s="3">
        <v>22</v>
      </c>
      <c r="K32" s="3">
        <v>68.75</v>
      </c>
      <c r="M32" s="10" t="s">
        <v>39</v>
      </c>
      <c r="N32" s="3">
        <f>SUM(N5:N31)</f>
        <v>45</v>
      </c>
      <c r="O32" s="3">
        <f t="shared" ref="O32:U32" si="3">SUM(O5:O31)</f>
        <v>56</v>
      </c>
      <c r="P32" s="3">
        <f t="shared" si="3"/>
        <v>11</v>
      </c>
      <c r="Q32" s="3">
        <f t="shared" si="3"/>
        <v>18</v>
      </c>
      <c r="R32" s="3">
        <f t="shared" si="3"/>
        <v>20</v>
      </c>
      <c r="S32" s="3">
        <f t="shared" si="3"/>
        <v>9</v>
      </c>
      <c r="T32" s="3">
        <f t="shared" si="3"/>
        <v>55</v>
      </c>
      <c r="U32" s="3">
        <f t="shared" si="3"/>
        <v>44</v>
      </c>
      <c r="V32" s="3">
        <f>SUM(V5:V31)</f>
        <v>258</v>
      </c>
      <c r="W32" s="3">
        <f>SUM(W5:W31)</f>
        <v>806.25</v>
      </c>
    </row>
    <row r="33" spans="1:23" x14ac:dyDescent="0.35">
      <c r="A33" s="3" t="s">
        <v>37</v>
      </c>
      <c r="B33" s="3">
        <v>0</v>
      </c>
      <c r="C33" s="3">
        <v>0</v>
      </c>
      <c r="D33" s="3">
        <v>0</v>
      </c>
      <c r="E33" s="3">
        <v>1</v>
      </c>
      <c r="F33" s="3">
        <v>3</v>
      </c>
      <c r="G33" s="3">
        <v>0</v>
      </c>
      <c r="H33" s="3">
        <v>2</v>
      </c>
      <c r="I33" s="3">
        <v>0</v>
      </c>
      <c r="J33" s="3">
        <v>6</v>
      </c>
      <c r="K33" s="3">
        <v>18.75</v>
      </c>
      <c r="M33" s="3" t="s">
        <v>39</v>
      </c>
      <c r="N33" s="22">
        <f>SUM(N5:P31)</f>
        <v>112</v>
      </c>
      <c r="O33" s="24"/>
      <c r="P33" s="23"/>
      <c r="Q33" s="17">
        <f>SUM(Q4:R31)</f>
        <v>39</v>
      </c>
      <c r="R33" s="17"/>
      <c r="S33" s="3">
        <f>SUM(S5:S31)</f>
        <v>9</v>
      </c>
      <c r="T33" s="17">
        <f>SUM(T5:U31)</f>
        <v>99</v>
      </c>
      <c r="U33" s="17"/>
      <c r="V33" s="34">
        <f t="shared" ref="V33:W33" si="4">SUM(V5:V31)</f>
        <v>258</v>
      </c>
      <c r="W33" s="34">
        <f t="shared" si="4"/>
        <v>806.25</v>
      </c>
    </row>
    <row r="34" spans="1:23" x14ac:dyDescent="0.35">
      <c r="A34" s="3" t="s">
        <v>38</v>
      </c>
      <c r="B34" s="3">
        <v>4</v>
      </c>
      <c r="C34" s="3">
        <v>3</v>
      </c>
      <c r="D34" s="3">
        <v>0</v>
      </c>
      <c r="E34" s="3">
        <v>1</v>
      </c>
      <c r="F34" s="3">
        <v>0</v>
      </c>
      <c r="G34" s="3">
        <v>0</v>
      </c>
      <c r="H34" s="3">
        <v>3</v>
      </c>
      <c r="I34" s="3">
        <v>3</v>
      </c>
      <c r="J34" s="3">
        <v>14</v>
      </c>
      <c r="K34" s="3">
        <v>43.75</v>
      </c>
      <c r="M34" s="3" t="s">
        <v>40</v>
      </c>
      <c r="N34" s="35">
        <f>AVERAGE(N5:P31)</f>
        <v>1.382716049382716</v>
      </c>
      <c r="O34" s="36"/>
      <c r="P34" s="37"/>
      <c r="Q34" s="28">
        <f>AVERAGE(Q5:R31)</f>
        <v>0.70370370370370372</v>
      </c>
      <c r="R34" s="28"/>
      <c r="S34" s="5">
        <f>AVERAGE(S5:S31)</f>
        <v>0.33333333333333331</v>
      </c>
      <c r="T34" s="28">
        <f>AVERAGE(T5:U31)</f>
        <v>1.8333333333333333</v>
      </c>
      <c r="U34" s="28"/>
      <c r="W34">
        <f>AVERAGE(W2:W31)</f>
        <v>29.861111111111111</v>
      </c>
    </row>
    <row r="35" spans="1:23" x14ac:dyDescent="0.35">
      <c r="A35" s="3" t="s">
        <v>39</v>
      </c>
      <c r="B35" s="3">
        <f>SUM(B5:B34)</f>
        <v>74</v>
      </c>
      <c r="C35" s="3">
        <f t="shared" ref="C35:K35" si="5">SUM(C5:C34)</f>
        <v>93</v>
      </c>
      <c r="D35" s="3">
        <f t="shared" si="5"/>
        <v>35</v>
      </c>
      <c r="E35" s="3">
        <f t="shared" si="5"/>
        <v>38</v>
      </c>
      <c r="F35" s="3">
        <f t="shared" si="5"/>
        <v>47</v>
      </c>
      <c r="G35" s="3">
        <f t="shared" si="5"/>
        <v>37</v>
      </c>
      <c r="H35" s="3">
        <f t="shared" si="5"/>
        <v>66</v>
      </c>
      <c r="I35" s="3">
        <f t="shared" si="5"/>
        <v>64</v>
      </c>
      <c r="J35" s="3">
        <f t="shared" si="5"/>
        <v>454</v>
      </c>
      <c r="K35" s="3">
        <f t="shared" si="5"/>
        <v>1418.8100000000002</v>
      </c>
      <c r="M35" s="3" t="s">
        <v>140</v>
      </c>
      <c r="N35" s="38">
        <f>N34/12*100</f>
        <v>11.522633744855966</v>
      </c>
      <c r="O35" s="39"/>
      <c r="P35" s="40"/>
      <c r="Q35" s="29">
        <f>Q34/8*100</f>
        <v>8.7962962962962958</v>
      </c>
      <c r="R35" s="29"/>
      <c r="S35" s="30">
        <f>S34/4*100</f>
        <v>8.3333333333333321</v>
      </c>
      <c r="T35" s="29">
        <f>T34/8*100</f>
        <v>22.916666666666664</v>
      </c>
      <c r="U35" s="29"/>
    </row>
    <row r="36" spans="1:23" x14ac:dyDescent="0.35">
      <c r="A36" s="3" t="s">
        <v>39</v>
      </c>
      <c r="B36" s="22">
        <f>SUM(B5:D34)</f>
        <v>202</v>
      </c>
      <c r="C36" s="24"/>
      <c r="D36" s="23"/>
      <c r="E36" s="17">
        <f>SUM(E5:F34)</f>
        <v>85</v>
      </c>
      <c r="F36" s="17"/>
      <c r="G36" s="3">
        <f>SUM(G5:G34)</f>
        <v>37</v>
      </c>
      <c r="H36" s="17">
        <f>SUM(H5:I34)</f>
        <v>130</v>
      </c>
      <c r="I36" s="17"/>
      <c r="J36" s="27">
        <v>454</v>
      </c>
      <c r="K36" s="3">
        <v>1418.8100000000002</v>
      </c>
    </row>
    <row r="37" spans="1:23" x14ac:dyDescent="0.35">
      <c r="A37" s="3" t="s">
        <v>40</v>
      </c>
      <c r="B37" s="35">
        <f>AVERAGE(B5:D34)</f>
        <v>2.2444444444444445</v>
      </c>
      <c r="C37" s="36"/>
      <c r="D37" s="37"/>
      <c r="E37" s="28">
        <f>AVERAGE(E5:F34)</f>
        <v>1.4166666666666667</v>
      </c>
      <c r="F37" s="28"/>
      <c r="G37" s="5">
        <f>AVERAGE(G5:G34)</f>
        <v>1.2333333333333334</v>
      </c>
      <c r="H37" s="28">
        <f>AVERAGE(H5:I34)</f>
        <v>2.1666666666666665</v>
      </c>
      <c r="I37" s="28"/>
      <c r="K37">
        <f>AVERAGE(K5:K34)</f>
        <v>47.293666666666674</v>
      </c>
    </row>
    <row r="38" spans="1:23" x14ac:dyDescent="0.35">
      <c r="A38" s="3" t="s">
        <v>140</v>
      </c>
      <c r="B38" s="38">
        <f>B37/12*100</f>
        <v>18.703703703703702</v>
      </c>
      <c r="C38" s="39"/>
      <c r="D38" s="40"/>
      <c r="E38" s="29">
        <f>E37/8*100</f>
        <v>17.708333333333336</v>
      </c>
      <c r="F38" s="29"/>
      <c r="G38" s="30">
        <f>G37/4*100</f>
        <v>30.833333333333336</v>
      </c>
      <c r="H38" s="29">
        <f>H37/8*100</f>
        <v>27.083333333333332</v>
      </c>
      <c r="I38" s="29"/>
      <c r="K38" s="1"/>
    </row>
    <row r="41" spans="1:23" x14ac:dyDescent="0.35">
      <c r="B41" s="19" t="s">
        <v>144</v>
      </c>
      <c r="C41" s="19"/>
      <c r="D41" s="41"/>
      <c r="E41" s="41" t="s">
        <v>145</v>
      </c>
    </row>
    <row r="42" spans="1:23" x14ac:dyDescent="0.35">
      <c r="A42" t="s">
        <v>132</v>
      </c>
      <c r="B42">
        <f>SUM(B5:D34)</f>
        <v>202</v>
      </c>
      <c r="C42" s="1">
        <f>B42/30</f>
        <v>6.7333333333333334</v>
      </c>
      <c r="D42" s="1">
        <f>C42/12*100</f>
        <v>56.111111111111114</v>
      </c>
      <c r="E42">
        <f>SUM(N5:P31)</f>
        <v>112</v>
      </c>
      <c r="F42" s="1">
        <f>E42/27</f>
        <v>4.1481481481481479</v>
      </c>
      <c r="G42" s="1">
        <f>F42/12*100</f>
        <v>34.567901234567898</v>
      </c>
    </row>
    <row r="43" spans="1:23" x14ac:dyDescent="0.35">
      <c r="A43" t="s">
        <v>143</v>
      </c>
      <c r="B43">
        <f>SUM(E5:F34)</f>
        <v>85</v>
      </c>
      <c r="C43" s="1">
        <f>B43/30</f>
        <v>2.8333333333333335</v>
      </c>
      <c r="D43" s="1">
        <f>C43/8*100</f>
        <v>35.416666666666671</v>
      </c>
      <c r="E43">
        <f>SUM(Q5:R31)</f>
        <v>38</v>
      </c>
      <c r="F43" s="1">
        <f>E43/27</f>
        <v>1.4074074074074074</v>
      </c>
      <c r="G43" s="1">
        <f>F43/8*100</f>
        <v>17.592592592592592</v>
      </c>
    </row>
    <row r="44" spans="1:23" x14ac:dyDescent="0.35">
      <c r="A44" t="s">
        <v>135</v>
      </c>
      <c r="B44">
        <f>SUM(G5:G34)</f>
        <v>37</v>
      </c>
      <c r="C44" s="1">
        <f>B44/30</f>
        <v>1.2333333333333334</v>
      </c>
      <c r="D44" s="1">
        <f>C44/4*100</f>
        <v>30.833333333333336</v>
      </c>
      <c r="E44">
        <f>SUM(S5:S31)</f>
        <v>9</v>
      </c>
      <c r="F44" s="1">
        <f>E44/27</f>
        <v>0.33333333333333331</v>
      </c>
      <c r="G44" s="1">
        <f>F44/4*100</f>
        <v>8.3333333333333321</v>
      </c>
    </row>
    <row r="45" spans="1:23" x14ac:dyDescent="0.35">
      <c r="A45" t="s">
        <v>134</v>
      </c>
      <c r="B45">
        <f>SUM(H5:I34)</f>
        <v>130</v>
      </c>
      <c r="C45" s="1">
        <f>B45/30</f>
        <v>4.333333333333333</v>
      </c>
      <c r="D45" s="1">
        <f>C45/8*100</f>
        <v>54.166666666666664</v>
      </c>
      <c r="E45">
        <f>SUM(T5:U31)</f>
        <v>99</v>
      </c>
      <c r="F45" s="1">
        <f>E45/27</f>
        <v>3.6666666666666665</v>
      </c>
      <c r="G45" s="1">
        <f>F45/8*100</f>
        <v>45.833333333333329</v>
      </c>
    </row>
  </sheetData>
  <mergeCells count="33">
    <mergeCell ref="M1:W1"/>
    <mergeCell ref="B41:C41"/>
    <mergeCell ref="Q35:R35"/>
    <mergeCell ref="T35:U35"/>
    <mergeCell ref="B3:D3"/>
    <mergeCell ref="N3:P3"/>
    <mergeCell ref="N33:P33"/>
    <mergeCell ref="N34:P34"/>
    <mergeCell ref="N35:P35"/>
    <mergeCell ref="Q33:R33"/>
    <mergeCell ref="T33:U33"/>
    <mergeCell ref="Q34:R34"/>
    <mergeCell ref="T34:U34"/>
    <mergeCell ref="M3:M4"/>
    <mergeCell ref="Q3:R3"/>
    <mergeCell ref="T3:U3"/>
    <mergeCell ref="V3:V4"/>
    <mergeCell ref="W3:W4"/>
    <mergeCell ref="J3:J4"/>
    <mergeCell ref="K3:K4"/>
    <mergeCell ref="E37:F37"/>
    <mergeCell ref="H37:I37"/>
    <mergeCell ref="E38:F38"/>
    <mergeCell ref="H38:I38"/>
    <mergeCell ref="B37:D37"/>
    <mergeCell ref="B38:D38"/>
    <mergeCell ref="E36:F36"/>
    <mergeCell ref="H36:I36"/>
    <mergeCell ref="A3:A4"/>
    <mergeCell ref="E3:F3"/>
    <mergeCell ref="H3:I3"/>
    <mergeCell ref="B36:D36"/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3CA98-B2BD-4BC9-8D8B-398EC27368E4}">
  <dimension ref="A1:K32"/>
  <sheetViews>
    <sheetView tabSelected="1" workbookViewId="0">
      <selection activeCell="M13" sqref="M13"/>
    </sheetView>
  </sheetViews>
  <sheetFormatPr defaultRowHeight="14.5" x14ac:dyDescent="0.35"/>
  <cols>
    <col min="3" max="3" width="18" customWidth="1"/>
    <col min="9" max="9" width="15" customWidth="1"/>
  </cols>
  <sheetData>
    <row r="1" spans="1:11" x14ac:dyDescent="0.35">
      <c r="A1" s="19" t="s">
        <v>141</v>
      </c>
      <c r="B1" s="19"/>
      <c r="C1" s="19"/>
      <c r="D1" s="19"/>
      <c r="E1" s="19"/>
      <c r="G1" t="s">
        <v>142</v>
      </c>
    </row>
    <row r="3" spans="1:11" x14ac:dyDescent="0.35">
      <c r="A3">
        <v>100</v>
      </c>
      <c r="C3" t="s">
        <v>146</v>
      </c>
      <c r="D3">
        <f>COUNT(A3:A32)</f>
        <v>30</v>
      </c>
      <c r="G3">
        <v>93.75</v>
      </c>
      <c r="I3" t="s">
        <v>146</v>
      </c>
      <c r="J3">
        <f>COUNT(G3:G29)</f>
        <v>27</v>
      </c>
    </row>
    <row r="4" spans="1:11" x14ac:dyDescent="0.35">
      <c r="A4">
        <v>84.375</v>
      </c>
      <c r="C4" t="s">
        <v>147</v>
      </c>
      <c r="D4">
        <f>MIN(A3:A32)</f>
        <v>6.25</v>
      </c>
      <c r="G4">
        <v>59.375</v>
      </c>
      <c r="I4" t="s">
        <v>147</v>
      </c>
      <c r="J4">
        <f>MIN(G3:G29)</f>
        <v>3.125</v>
      </c>
    </row>
    <row r="5" spans="1:11" x14ac:dyDescent="0.35">
      <c r="A5">
        <v>81.25</v>
      </c>
      <c r="C5" t="s">
        <v>148</v>
      </c>
      <c r="D5">
        <f>MAX(A3:A32)</f>
        <v>100</v>
      </c>
      <c r="G5">
        <v>56.25</v>
      </c>
      <c r="I5" t="s">
        <v>148</v>
      </c>
      <c r="J5">
        <f>MAX(G3:G29)</f>
        <v>93.75</v>
      </c>
    </row>
    <row r="6" spans="1:11" x14ac:dyDescent="0.35">
      <c r="A6">
        <v>81.25</v>
      </c>
      <c r="C6" t="s">
        <v>149</v>
      </c>
      <c r="D6">
        <f>D5-D4</f>
        <v>93.75</v>
      </c>
      <c r="G6">
        <v>50</v>
      </c>
      <c r="I6" t="s">
        <v>149</v>
      </c>
      <c r="J6">
        <f>J5-J4</f>
        <v>90.625</v>
      </c>
    </row>
    <row r="7" spans="1:11" x14ac:dyDescent="0.35">
      <c r="A7">
        <v>75</v>
      </c>
      <c r="C7" t="s">
        <v>150</v>
      </c>
      <c r="D7">
        <f>1+(3.322*LOG(D3))</f>
        <v>5.9069968081787181</v>
      </c>
      <c r="E7">
        <v>6</v>
      </c>
      <c r="G7">
        <v>46.875</v>
      </c>
      <c r="I7" t="s">
        <v>150</v>
      </c>
      <c r="J7">
        <f>1+(3.322*LOG(J3))</f>
        <v>5.7549904245361558</v>
      </c>
      <c r="K7">
        <v>6</v>
      </c>
    </row>
    <row r="8" spans="1:11" x14ac:dyDescent="0.35">
      <c r="A8">
        <v>68.75</v>
      </c>
      <c r="C8" t="s">
        <v>151</v>
      </c>
      <c r="D8">
        <f>D6/D7</f>
        <v>15.871009083701466</v>
      </c>
      <c r="E8">
        <v>15</v>
      </c>
      <c r="G8">
        <v>46.875</v>
      </c>
      <c r="I8" t="s">
        <v>151</v>
      </c>
      <c r="J8">
        <f>J6/J7</f>
        <v>15.747202569377732</v>
      </c>
      <c r="K8">
        <v>15</v>
      </c>
    </row>
    <row r="9" spans="1:11" x14ac:dyDescent="0.35">
      <c r="A9">
        <v>68.75</v>
      </c>
      <c r="G9">
        <v>43.75</v>
      </c>
    </row>
    <row r="10" spans="1:11" x14ac:dyDescent="0.35">
      <c r="A10">
        <v>65.625</v>
      </c>
      <c r="C10" s="42" t="s">
        <v>152</v>
      </c>
      <c r="D10" s="42"/>
      <c r="E10" s="42" t="s">
        <v>153</v>
      </c>
      <c r="G10">
        <v>40.625</v>
      </c>
      <c r="I10" s="42" t="s">
        <v>152</v>
      </c>
      <c r="J10" s="42"/>
      <c r="K10" s="42" t="s">
        <v>153</v>
      </c>
    </row>
    <row r="11" spans="1:11" x14ac:dyDescent="0.35">
      <c r="A11">
        <v>59.375</v>
      </c>
      <c r="C11" s="43" t="s">
        <v>154</v>
      </c>
      <c r="D11" s="43" t="s">
        <v>155</v>
      </c>
      <c r="E11" s="42"/>
      <c r="G11">
        <v>37.5</v>
      </c>
      <c r="I11" s="43" t="s">
        <v>154</v>
      </c>
      <c r="J11" s="43" t="s">
        <v>155</v>
      </c>
      <c r="K11" s="42"/>
    </row>
    <row r="12" spans="1:11" x14ac:dyDescent="0.35">
      <c r="A12">
        <v>50</v>
      </c>
      <c r="C12" s="43">
        <v>5</v>
      </c>
      <c r="D12" s="43">
        <f t="shared" ref="D12:D17" si="0">C12+15</f>
        <v>20</v>
      </c>
      <c r="E12" s="43">
        <f t="array" ref="E12:E17">FREQUENCY(A3:A32,D12:D17)</f>
        <v>3</v>
      </c>
      <c r="G12">
        <v>34.375</v>
      </c>
      <c r="I12" s="43">
        <v>3</v>
      </c>
      <c r="J12" s="43">
        <f>I12+15</f>
        <v>18</v>
      </c>
      <c r="K12" s="43">
        <f t="array" ref="K12:K17">FREQUENCY(G3:G32,J12:J17)</f>
        <v>9</v>
      </c>
    </row>
    <row r="13" spans="1:11" x14ac:dyDescent="0.35">
      <c r="A13">
        <v>50</v>
      </c>
      <c r="C13" s="43">
        <f>D12+1</f>
        <v>21</v>
      </c>
      <c r="D13" s="43">
        <f t="shared" si="0"/>
        <v>36</v>
      </c>
      <c r="E13" s="43">
        <v>8</v>
      </c>
      <c r="G13">
        <v>34.375</v>
      </c>
      <c r="I13" s="43">
        <f>J12+1</f>
        <v>19</v>
      </c>
      <c r="J13" s="43">
        <f t="shared" ref="J12:J17" si="1">I13+15</f>
        <v>34</v>
      </c>
      <c r="K13" s="43">
        <v>7</v>
      </c>
    </row>
    <row r="14" spans="1:11" x14ac:dyDescent="0.35">
      <c r="A14">
        <v>46.875</v>
      </c>
      <c r="C14" s="43">
        <f>D13+1</f>
        <v>37</v>
      </c>
      <c r="D14" s="43">
        <f t="shared" si="0"/>
        <v>52</v>
      </c>
      <c r="E14" s="43">
        <v>10</v>
      </c>
      <c r="G14">
        <v>31.25</v>
      </c>
      <c r="I14" s="43">
        <f>J13+1</f>
        <v>35</v>
      </c>
      <c r="J14" s="43">
        <f t="shared" si="1"/>
        <v>50</v>
      </c>
      <c r="K14" s="43">
        <v>8</v>
      </c>
    </row>
    <row r="15" spans="1:11" x14ac:dyDescent="0.35">
      <c r="A15">
        <v>46.875</v>
      </c>
      <c r="C15" s="43">
        <f>D14+1</f>
        <v>53</v>
      </c>
      <c r="D15" s="43">
        <f t="shared" si="0"/>
        <v>68</v>
      </c>
      <c r="E15" s="43">
        <v>2</v>
      </c>
      <c r="G15">
        <v>31.25</v>
      </c>
      <c r="I15" s="43">
        <f>J14+1</f>
        <v>51</v>
      </c>
      <c r="J15" s="43">
        <f t="shared" si="1"/>
        <v>66</v>
      </c>
      <c r="K15" s="43">
        <v>2</v>
      </c>
    </row>
    <row r="16" spans="1:11" x14ac:dyDescent="0.35">
      <c r="A16">
        <v>46.875</v>
      </c>
      <c r="C16" s="43">
        <f>D15+1</f>
        <v>69</v>
      </c>
      <c r="D16" s="43">
        <f t="shared" si="0"/>
        <v>84</v>
      </c>
      <c r="E16" s="43">
        <v>5</v>
      </c>
      <c r="G16">
        <v>25</v>
      </c>
      <c r="I16" s="43">
        <f>J15+1</f>
        <v>67</v>
      </c>
      <c r="J16" s="43">
        <f t="shared" si="1"/>
        <v>82</v>
      </c>
      <c r="K16" s="43">
        <v>0</v>
      </c>
    </row>
    <row r="17" spans="1:11" x14ac:dyDescent="0.35">
      <c r="A17">
        <v>46.875</v>
      </c>
      <c r="C17" s="43">
        <f>D16+1</f>
        <v>85</v>
      </c>
      <c r="D17" s="43">
        <f t="shared" si="0"/>
        <v>100</v>
      </c>
      <c r="E17" s="43">
        <v>2</v>
      </c>
      <c r="G17">
        <v>25</v>
      </c>
      <c r="I17" s="43">
        <f>J16+1</f>
        <v>83</v>
      </c>
      <c r="J17" s="43">
        <f t="shared" si="1"/>
        <v>98</v>
      </c>
      <c r="K17" s="43">
        <v>1</v>
      </c>
    </row>
    <row r="18" spans="1:11" x14ac:dyDescent="0.35">
      <c r="A18">
        <v>43.75</v>
      </c>
      <c r="C18" s="42" t="s">
        <v>39</v>
      </c>
      <c r="D18" s="42"/>
      <c r="E18" s="43">
        <f>SUM(E12:E17)</f>
        <v>30</v>
      </c>
      <c r="G18">
        <v>21.875</v>
      </c>
      <c r="I18" s="42" t="s">
        <v>39</v>
      </c>
      <c r="J18" s="42"/>
      <c r="K18" s="43">
        <f>SUM(K12:K17)</f>
        <v>27</v>
      </c>
    </row>
    <row r="19" spans="1:11" x14ac:dyDescent="0.35">
      <c r="A19">
        <v>40.625</v>
      </c>
      <c r="G19">
        <v>21.875</v>
      </c>
    </row>
    <row r="20" spans="1:11" x14ac:dyDescent="0.35">
      <c r="A20">
        <v>37.5</v>
      </c>
      <c r="G20">
        <v>18.75</v>
      </c>
    </row>
    <row r="21" spans="1:11" x14ac:dyDescent="0.35">
      <c r="A21">
        <v>37.5</v>
      </c>
      <c r="G21">
        <v>12.5</v>
      </c>
    </row>
    <row r="22" spans="1:11" x14ac:dyDescent="0.35">
      <c r="A22">
        <v>34.375</v>
      </c>
      <c r="G22">
        <v>12.5</v>
      </c>
    </row>
    <row r="23" spans="1:11" x14ac:dyDescent="0.35">
      <c r="A23">
        <v>34.375</v>
      </c>
      <c r="G23">
        <v>12.5</v>
      </c>
    </row>
    <row r="24" spans="1:11" x14ac:dyDescent="0.35">
      <c r="A24">
        <v>34.375</v>
      </c>
      <c r="G24">
        <v>12.5</v>
      </c>
    </row>
    <row r="25" spans="1:11" x14ac:dyDescent="0.35">
      <c r="A25">
        <v>34.375</v>
      </c>
      <c r="G25">
        <v>9.375</v>
      </c>
    </row>
    <row r="26" spans="1:11" x14ac:dyDescent="0.35">
      <c r="A26">
        <v>31.25</v>
      </c>
      <c r="G26">
        <v>9.375</v>
      </c>
    </row>
    <row r="27" spans="1:11" x14ac:dyDescent="0.35">
      <c r="A27">
        <v>31.25</v>
      </c>
      <c r="G27">
        <v>9.375</v>
      </c>
    </row>
    <row r="28" spans="1:11" x14ac:dyDescent="0.35">
      <c r="A28">
        <v>25</v>
      </c>
      <c r="G28">
        <v>6.25</v>
      </c>
    </row>
    <row r="29" spans="1:11" x14ac:dyDescent="0.35">
      <c r="A29">
        <v>25</v>
      </c>
      <c r="G29">
        <v>3.125</v>
      </c>
    </row>
    <row r="30" spans="1:11" x14ac:dyDescent="0.35">
      <c r="A30">
        <v>18.75</v>
      </c>
    </row>
    <row r="31" spans="1:11" x14ac:dyDescent="0.35">
      <c r="A31">
        <v>12.5</v>
      </c>
    </row>
    <row r="32" spans="1:11" x14ac:dyDescent="0.35">
      <c r="A32">
        <v>6.25</v>
      </c>
    </row>
  </sheetData>
  <mergeCells count="7">
    <mergeCell ref="A1:E1"/>
    <mergeCell ref="C10:D10"/>
    <mergeCell ref="E10:E11"/>
    <mergeCell ref="C18:D18"/>
    <mergeCell ref="I10:J10"/>
    <mergeCell ref="K10:K11"/>
    <mergeCell ref="I18:J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Hasil Post-Test</vt:lpstr>
      <vt:lpstr>Responden Penelitian</vt:lpstr>
      <vt:lpstr>Diagram Frekuensi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Desy Nurasiah</dc:creator>
  <cp:lastModifiedBy>Desy Nurasiah</cp:lastModifiedBy>
  <dcterms:created xsi:type="dcterms:W3CDTF">2022-12-20T12:20:59Z</dcterms:created>
  <dcterms:modified xsi:type="dcterms:W3CDTF">2023-02-19T14:35:53Z</dcterms:modified>
</cp:coreProperties>
</file>